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filterPrivacy="1" showInkAnnotation="0" autoCompressPictures="0"/>
  <bookViews>
    <workbookView xWindow="0" yWindow="0" windowWidth="25600" windowHeight="16060"/>
  </bookViews>
  <sheets>
    <sheet name="READ THIS - INSTRUCTIONS" sheetId="4" r:id="rId1"/>
    <sheet name="Weeks 1-9 (Single Factor)" sheetId="1" r:id="rId2"/>
    <sheet name="Tonnage Calc (do not change)" sheetId="2" r:id="rId3"/>
  </sheets>
  <definedNames>
    <definedName name="_xlnm.Print_Area" localSheetId="1">'Weeks 1-9 (Single Factor)'!$A$9:$U$62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E3" i="1"/>
  <c r="J14" i="1"/>
  <c r="L14" i="1"/>
  <c r="L10" i="1"/>
  <c r="N14" i="1"/>
  <c r="N10" i="1"/>
  <c r="P14" i="1"/>
  <c r="P10" i="1"/>
  <c r="R14" i="1"/>
  <c r="R10" i="1"/>
  <c r="T14" i="1"/>
  <c r="T10" i="1"/>
  <c r="L11" i="1"/>
  <c r="N11" i="1"/>
  <c r="P11" i="1"/>
  <c r="R11" i="1"/>
  <c r="T11" i="1"/>
  <c r="L12" i="1"/>
  <c r="N12" i="1"/>
  <c r="P12" i="1"/>
  <c r="R12" i="1"/>
  <c r="T12" i="1"/>
  <c r="L13" i="1"/>
  <c r="N13" i="1"/>
  <c r="P13" i="1"/>
  <c r="R13" i="1"/>
  <c r="T13" i="1"/>
  <c r="D4" i="1"/>
  <c r="E4" i="1"/>
  <c r="J19" i="1"/>
  <c r="L19" i="1"/>
  <c r="L15" i="1"/>
  <c r="N19" i="1"/>
  <c r="N15" i="1"/>
  <c r="P19" i="1"/>
  <c r="P15" i="1"/>
  <c r="R19" i="1"/>
  <c r="R15" i="1"/>
  <c r="T19" i="1"/>
  <c r="T15" i="1"/>
  <c r="L16" i="1"/>
  <c r="N16" i="1"/>
  <c r="P16" i="1"/>
  <c r="R16" i="1"/>
  <c r="T16" i="1"/>
  <c r="L17" i="1"/>
  <c r="N17" i="1"/>
  <c r="P17" i="1"/>
  <c r="R17" i="1"/>
  <c r="T17" i="1"/>
  <c r="L18" i="1"/>
  <c r="N18" i="1"/>
  <c r="P18" i="1"/>
  <c r="R18" i="1"/>
  <c r="T18" i="1"/>
  <c r="D5" i="1"/>
  <c r="E5" i="1"/>
  <c r="J24" i="1"/>
  <c r="L24" i="1"/>
  <c r="L20" i="1"/>
  <c r="N24" i="1"/>
  <c r="N20" i="1"/>
  <c r="P24" i="1"/>
  <c r="P20" i="1"/>
  <c r="R24" i="1"/>
  <c r="R20" i="1"/>
  <c r="T24" i="1"/>
  <c r="T20" i="1"/>
  <c r="L21" i="1"/>
  <c r="N21" i="1"/>
  <c r="P21" i="1"/>
  <c r="R21" i="1"/>
  <c r="T21" i="1"/>
  <c r="L22" i="1"/>
  <c r="N22" i="1"/>
  <c r="P22" i="1"/>
  <c r="R22" i="1"/>
  <c r="T22" i="1"/>
  <c r="L23" i="1"/>
  <c r="N23" i="1"/>
  <c r="P23" i="1"/>
  <c r="R23" i="1"/>
  <c r="T23" i="1"/>
  <c r="L28" i="1"/>
  <c r="N28" i="1"/>
  <c r="P28" i="1"/>
  <c r="R28" i="1"/>
  <c r="T28" i="1"/>
  <c r="L29" i="1"/>
  <c r="N29" i="1"/>
  <c r="P29" i="1"/>
  <c r="R29" i="1"/>
  <c r="T29" i="1"/>
  <c r="L30" i="1"/>
  <c r="N30" i="1"/>
  <c r="P30" i="1"/>
  <c r="R30" i="1"/>
  <c r="T30" i="1"/>
  <c r="L31" i="1"/>
  <c r="N31" i="1"/>
  <c r="P31" i="1"/>
  <c r="R31" i="1"/>
  <c r="T31" i="1"/>
  <c r="D7" i="1"/>
  <c r="E7" i="1"/>
  <c r="J35" i="1"/>
  <c r="L35" i="1"/>
  <c r="L32" i="1"/>
  <c r="N35" i="1"/>
  <c r="N32" i="1"/>
  <c r="P35" i="1"/>
  <c r="P32" i="1"/>
  <c r="R35" i="1"/>
  <c r="R32" i="1"/>
  <c r="T35" i="1"/>
  <c r="T32" i="1"/>
  <c r="L33" i="1"/>
  <c r="N33" i="1"/>
  <c r="P33" i="1"/>
  <c r="R33" i="1"/>
  <c r="T33" i="1"/>
  <c r="L34" i="1"/>
  <c r="N34" i="1"/>
  <c r="P34" i="1"/>
  <c r="R34" i="1"/>
  <c r="T34" i="1"/>
  <c r="D6" i="1"/>
  <c r="E6" i="1"/>
  <c r="J39" i="1"/>
  <c r="L39" i="1"/>
  <c r="L36" i="1"/>
  <c r="N39" i="1"/>
  <c r="N36" i="1"/>
  <c r="P39" i="1"/>
  <c r="P36" i="1"/>
  <c r="R39" i="1"/>
  <c r="R36" i="1"/>
  <c r="T39" i="1"/>
  <c r="T36" i="1"/>
  <c r="L37" i="1"/>
  <c r="N37" i="1"/>
  <c r="P37" i="1"/>
  <c r="R37" i="1"/>
  <c r="T37" i="1"/>
  <c r="L38" i="1"/>
  <c r="N38" i="1"/>
  <c r="P38" i="1"/>
  <c r="R38" i="1"/>
  <c r="T38" i="1"/>
  <c r="L43" i="1"/>
  <c r="N43" i="1"/>
  <c r="P43" i="1"/>
  <c r="R43" i="1"/>
  <c r="T43" i="1"/>
  <c r="L44" i="1"/>
  <c r="N44" i="1"/>
  <c r="P44" i="1"/>
  <c r="R44" i="1"/>
  <c r="T44" i="1"/>
  <c r="L45" i="1"/>
  <c r="N45" i="1"/>
  <c r="P45" i="1"/>
  <c r="R45" i="1"/>
  <c r="T45" i="1"/>
  <c r="L46" i="1"/>
  <c r="N46" i="1"/>
  <c r="P46" i="1"/>
  <c r="R46" i="1"/>
  <c r="T46" i="1"/>
  <c r="L47" i="1"/>
  <c r="N47" i="1"/>
  <c r="P47" i="1"/>
  <c r="R47" i="1"/>
  <c r="T47" i="1"/>
  <c r="L48" i="1"/>
  <c r="N48" i="1"/>
  <c r="P48" i="1"/>
  <c r="R48" i="1"/>
  <c r="T48" i="1"/>
  <c r="L49" i="1"/>
  <c r="N49" i="1"/>
  <c r="P49" i="1"/>
  <c r="R49" i="1"/>
  <c r="T49" i="1"/>
  <c r="L50" i="1"/>
  <c r="N50" i="1"/>
  <c r="P50" i="1"/>
  <c r="R50" i="1"/>
  <c r="T50" i="1"/>
  <c r="L51" i="1"/>
  <c r="N51" i="1"/>
  <c r="P51" i="1"/>
  <c r="R51" i="1"/>
  <c r="T51" i="1"/>
  <c r="L52" i="1"/>
  <c r="N52" i="1"/>
  <c r="P52" i="1"/>
  <c r="R52" i="1"/>
  <c r="T52" i="1"/>
  <c r="L53" i="1"/>
  <c r="N53" i="1"/>
  <c r="P53" i="1"/>
  <c r="R53" i="1"/>
  <c r="T53" i="1"/>
  <c r="L54" i="1"/>
  <c r="N54" i="1"/>
  <c r="P54" i="1"/>
  <c r="R54" i="1"/>
  <c r="T54" i="1"/>
  <c r="L55" i="1"/>
  <c r="N55" i="1"/>
  <c r="P55" i="1"/>
  <c r="R55" i="1"/>
  <c r="T55" i="1"/>
  <c r="L56" i="1"/>
  <c r="N56" i="1"/>
  <c r="P56" i="1"/>
  <c r="R56" i="1"/>
  <c r="T56" i="1"/>
  <c r="L57" i="1"/>
  <c r="N57" i="1"/>
  <c r="P57" i="1"/>
  <c r="R57" i="1"/>
  <c r="T57" i="1"/>
  <c r="L58" i="1"/>
  <c r="N58" i="1"/>
  <c r="P58" i="1"/>
  <c r="R58" i="1"/>
  <c r="T58" i="1"/>
  <c r="L59" i="1"/>
  <c r="N59" i="1"/>
  <c r="P59" i="1"/>
  <c r="R59" i="1"/>
  <c r="T59" i="1"/>
  <c r="L60" i="1"/>
  <c r="N60" i="1"/>
  <c r="P60" i="1"/>
  <c r="R60" i="1"/>
  <c r="T60" i="1"/>
  <c r="L19" i="2"/>
  <c r="H6" i="2"/>
  <c r="L23" i="2"/>
  <c r="L11" i="2"/>
  <c r="V19" i="2"/>
  <c r="L20" i="2"/>
  <c r="V20" i="2"/>
  <c r="L21" i="2"/>
  <c r="V21" i="2"/>
  <c r="L22" i="2"/>
  <c r="V22" i="2"/>
  <c r="L24" i="2"/>
  <c r="L28" i="2"/>
  <c r="L12" i="2"/>
  <c r="V24" i="2"/>
  <c r="L25" i="2"/>
  <c r="V25" i="2"/>
  <c r="L26" i="2"/>
  <c r="V26" i="2"/>
  <c r="L27" i="2"/>
  <c r="V27" i="2"/>
  <c r="L29" i="2"/>
  <c r="L33" i="2"/>
  <c r="L13" i="2"/>
  <c r="V29" i="2"/>
  <c r="L30" i="2"/>
  <c r="V30" i="2"/>
  <c r="L31" i="2"/>
  <c r="V31" i="2"/>
  <c r="L32" i="2"/>
  <c r="V32" i="2"/>
  <c r="L36" i="2"/>
  <c r="V36" i="2"/>
  <c r="L37" i="2"/>
  <c r="V37" i="2"/>
  <c r="L38" i="2"/>
  <c r="V38" i="2"/>
  <c r="L39" i="2"/>
  <c r="V39" i="2"/>
  <c r="L40" i="2"/>
  <c r="L43" i="2"/>
  <c r="L14" i="2"/>
  <c r="V40" i="2"/>
  <c r="L41" i="2"/>
  <c r="V41" i="2"/>
  <c r="L42" i="2"/>
  <c r="V42" i="2"/>
  <c r="L44" i="2"/>
  <c r="L47" i="2"/>
  <c r="L15" i="2"/>
  <c r="V44" i="2"/>
  <c r="L45" i="2"/>
  <c r="V45" i="2"/>
  <c r="L46" i="2"/>
  <c r="V46" i="2"/>
  <c r="L50" i="2"/>
  <c r="V50" i="2"/>
  <c r="L51" i="2"/>
  <c r="V51" i="2"/>
  <c r="L52" i="2"/>
  <c r="V52" i="2"/>
  <c r="L53" i="2"/>
  <c r="V53" i="2"/>
  <c r="L55" i="2"/>
  <c r="V55" i="2"/>
  <c r="L56" i="2"/>
  <c r="V56" i="2"/>
  <c r="L57" i="2"/>
  <c r="V57" i="2"/>
  <c r="L58" i="2"/>
  <c r="V58" i="2"/>
  <c r="L59" i="2"/>
  <c r="V59" i="2"/>
  <c r="L61" i="2"/>
  <c r="V61" i="2"/>
  <c r="L62" i="2"/>
  <c r="V62" i="2"/>
  <c r="L63" i="2"/>
  <c r="V63" i="2"/>
  <c r="L64" i="2"/>
  <c r="V64" i="2"/>
  <c r="L65" i="2"/>
  <c r="V65" i="2"/>
  <c r="L67" i="2"/>
  <c r="V67" i="2"/>
  <c r="K19" i="2"/>
  <c r="K23" i="2"/>
  <c r="K11" i="2"/>
  <c r="U19" i="2"/>
  <c r="K20" i="2"/>
  <c r="U20" i="2"/>
  <c r="K21" i="2"/>
  <c r="U21" i="2"/>
  <c r="K22" i="2"/>
  <c r="U22" i="2"/>
  <c r="K24" i="2"/>
  <c r="K28" i="2"/>
  <c r="K12" i="2"/>
  <c r="U24" i="2"/>
  <c r="K25" i="2"/>
  <c r="U25" i="2"/>
  <c r="K26" i="2"/>
  <c r="U26" i="2"/>
  <c r="K27" i="2"/>
  <c r="U27" i="2"/>
  <c r="K29" i="2"/>
  <c r="K33" i="2"/>
  <c r="K13" i="2"/>
  <c r="U29" i="2"/>
  <c r="K30" i="2"/>
  <c r="U30" i="2"/>
  <c r="K31" i="2"/>
  <c r="U31" i="2"/>
  <c r="K32" i="2"/>
  <c r="U32" i="2"/>
  <c r="K36" i="2"/>
  <c r="U36" i="2"/>
  <c r="K37" i="2"/>
  <c r="U37" i="2"/>
  <c r="K38" i="2"/>
  <c r="U38" i="2"/>
  <c r="K39" i="2"/>
  <c r="U39" i="2"/>
  <c r="K40" i="2"/>
  <c r="K43" i="2"/>
  <c r="K14" i="2"/>
  <c r="U40" i="2"/>
  <c r="K41" i="2"/>
  <c r="U41" i="2"/>
  <c r="K42" i="2"/>
  <c r="U42" i="2"/>
  <c r="K44" i="2"/>
  <c r="K47" i="2"/>
  <c r="K15" i="2"/>
  <c r="U44" i="2"/>
  <c r="K45" i="2"/>
  <c r="U45" i="2"/>
  <c r="K46" i="2"/>
  <c r="U46" i="2"/>
  <c r="K50" i="2"/>
  <c r="U50" i="2"/>
  <c r="K51" i="2"/>
  <c r="U51" i="2"/>
  <c r="K52" i="2"/>
  <c r="U52" i="2"/>
  <c r="K53" i="2"/>
  <c r="U53" i="2"/>
  <c r="K55" i="2"/>
  <c r="U55" i="2"/>
  <c r="K56" i="2"/>
  <c r="U56" i="2"/>
  <c r="K57" i="2"/>
  <c r="U57" i="2"/>
  <c r="K58" i="2"/>
  <c r="U58" i="2"/>
  <c r="K59" i="2"/>
  <c r="U59" i="2"/>
  <c r="K61" i="2"/>
  <c r="U61" i="2"/>
  <c r="K62" i="2"/>
  <c r="U62" i="2"/>
  <c r="K63" i="2"/>
  <c r="U63" i="2"/>
  <c r="K64" i="2"/>
  <c r="U64" i="2"/>
  <c r="K65" i="2"/>
  <c r="U65" i="2"/>
  <c r="K67" i="2"/>
  <c r="U67" i="2"/>
  <c r="J19" i="2"/>
  <c r="J23" i="2"/>
  <c r="J11" i="2"/>
  <c r="T19" i="2"/>
  <c r="J20" i="2"/>
  <c r="T20" i="2"/>
  <c r="J21" i="2"/>
  <c r="T21" i="2"/>
  <c r="J22" i="2"/>
  <c r="T22" i="2"/>
  <c r="J24" i="2"/>
  <c r="J28" i="2"/>
  <c r="J12" i="2"/>
  <c r="T24" i="2"/>
  <c r="J25" i="2"/>
  <c r="T25" i="2"/>
  <c r="J26" i="2"/>
  <c r="T26" i="2"/>
  <c r="J27" i="2"/>
  <c r="T27" i="2"/>
  <c r="J29" i="2"/>
  <c r="J33" i="2"/>
  <c r="J13" i="2"/>
  <c r="T29" i="2"/>
  <c r="J30" i="2"/>
  <c r="T30" i="2"/>
  <c r="J31" i="2"/>
  <c r="T31" i="2"/>
  <c r="J32" i="2"/>
  <c r="T32" i="2"/>
  <c r="J36" i="2"/>
  <c r="T36" i="2"/>
  <c r="J37" i="2"/>
  <c r="T37" i="2"/>
  <c r="J38" i="2"/>
  <c r="T38" i="2"/>
  <c r="J39" i="2"/>
  <c r="T39" i="2"/>
  <c r="J40" i="2"/>
  <c r="J43" i="2"/>
  <c r="J14" i="2"/>
  <c r="T40" i="2"/>
  <c r="J41" i="2"/>
  <c r="T41" i="2"/>
  <c r="J42" i="2"/>
  <c r="T42" i="2"/>
  <c r="J44" i="2"/>
  <c r="J47" i="2"/>
  <c r="J15" i="2"/>
  <c r="T44" i="2"/>
  <c r="J45" i="2"/>
  <c r="T45" i="2"/>
  <c r="J46" i="2"/>
  <c r="T46" i="2"/>
  <c r="J50" i="2"/>
  <c r="T50" i="2"/>
  <c r="J51" i="2"/>
  <c r="T51" i="2"/>
  <c r="J52" i="2"/>
  <c r="T52" i="2"/>
  <c r="J53" i="2"/>
  <c r="T53" i="2"/>
  <c r="J55" i="2"/>
  <c r="T55" i="2"/>
  <c r="J56" i="2"/>
  <c r="T56" i="2"/>
  <c r="J57" i="2"/>
  <c r="T57" i="2"/>
  <c r="J58" i="2"/>
  <c r="T58" i="2"/>
  <c r="J59" i="2"/>
  <c r="T59" i="2"/>
  <c r="J61" i="2"/>
  <c r="T61" i="2"/>
  <c r="J62" i="2"/>
  <c r="T62" i="2"/>
  <c r="J63" i="2"/>
  <c r="T63" i="2"/>
  <c r="J64" i="2"/>
  <c r="T64" i="2"/>
  <c r="J65" i="2"/>
  <c r="T65" i="2"/>
  <c r="J67" i="2"/>
  <c r="T67" i="2"/>
  <c r="I19" i="2"/>
  <c r="I23" i="2"/>
  <c r="I11" i="2"/>
  <c r="S19" i="2"/>
  <c r="I20" i="2"/>
  <c r="S20" i="2"/>
  <c r="I21" i="2"/>
  <c r="S21" i="2"/>
  <c r="I22" i="2"/>
  <c r="S22" i="2"/>
  <c r="I24" i="2"/>
  <c r="I28" i="2"/>
  <c r="I12" i="2"/>
  <c r="S24" i="2"/>
  <c r="I25" i="2"/>
  <c r="S25" i="2"/>
  <c r="I26" i="2"/>
  <c r="S26" i="2"/>
  <c r="I27" i="2"/>
  <c r="S27" i="2"/>
  <c r="I29" i="2"/>
  <c r="I33" i="2"/>
  <c r="I13" i="2"/>
  <c r="S29" i="2"/>
  <c r="I30" i="2"/>
  <c r="S30" i="2"/>
  <c r="I31" i="2"/>
  <c r="S31" i="2"/>
  <c r="I32" i="2"/>
  <c r="S32" i="2"/>
  <c r="I36" i="2"/>
  <c r="S36" i="2"/>
  <c r="I37" i="2"/>
  <c r="S37" i="2"/>
  <c r="I38" i="2"/>
  <c r="S38" i="2"/>
  <c r="I39" i="2"/>
  <c r="S39" i="2"/>
  <c r="I40" i="2"/>
  <c r="I43" i="2"/>
  <c r="I14" i="2"/>
  <c r="S40" i="2"/>
  <c r="I41" i="2"/>
  <c r="S41" i="2"/>
  <c r="I42" i="2"/>
  <c r="S42" i="2"/>
  <c r="I44" i="2"/>
  <c r="I47" i="2"/>
  <c r="I15" i="2"/>
  <c r="S44" i="2"/>
  <c r="I45" i="2"/>
  <c r="S45" i="2"/>
  <c r="I46" i="2"/>
  <c r="S46" i="2"/>
  <c r="I50" i="2"/>
  <c r="S50" i="2"/>
  <c r="I51" i="2"/>
  <c r="S51" i="2"/>
  <c r="I52" i="2"/>
  <c r="S52" i="2"/>
  <c r="I53" i="2"/>
  <c r="S53" i="2"/>
  <c r="I55" i="2"/>
  <c r="S55" i="2"/>
  <c r="I56" i="2"/>
  <c r="S56" i="2"/>
  <c r="I57" i="2"/>
  <c r="S57" i="2"/>
  <c r="I58" i="2"/>
  <c r="S58" i="2"/>
  <c r="I59" i="2"/>
  <c r="S59" i="2"/>
  <c r="I61" i="2"/>
  <c r="S61" i="2"/>
  <c r="I62" i="2"/>
  <c r="S62" i="2"/>
  <c r="I63" i="2"/>
  <c r="S63" i="2"/>
  <c r="I64" i="2"/>
  <c r="S64" i="2"/>
  <c r="I65" i="2"/>
  <c r="S65" i="2"/>
  <c r="I67" i="2"/>
  <c r="S67" i="2"/>
  <c r="H19" i="2"/>
  <c r="H23" i="2"/>
  <c r="H11" i="2"/>
  <c r="R19" i="2"/>
  <c r="H20" i="2"/>
  <c r="R20" i="2"/>
  <c r="H21" i="2"/>
  <c r="R21" i="2"/>
  <c r="H22" i="2"/>
  <c r="R22" i="2"/>
  <c r="H24" i="2"/>
  <c r="H28" i="2"/>
  <c r="H12" i="2"/>
  <c r="R24" i="2"/>
  <c r="H25" i="2"/>
  <c r="R25" i="2"/>
  <c r="H26" i="2"/>
  <c r="R26" i="2"/>
  <c r="H27" i="2"/>
  <c r="R27" i="2"/>
  <c r="H29" i="2"/>
  <c r="H33" i="2"/>
  <c r="H13" i="2"/>
  <c r="R29" i="2"/>
  <c r="H30" i="2"/>
  <c r="R30" i="2"/>
  <c r="H31" i="2"/>
  <c r="R31" i="2"/>
  <c r="H32" i="2"/>
  <c r="R32" i="2"/>
  <c r="H36" i="2"/>
  <c r="R36" i="2"/>
  <c r="H37" i="2"/>
  <c r="R37" i="2"/>
  <c r="H38" i="2"/>
  <c r="R38" i="2"/>
  <c r="H39" i="2"/>
  <c r="R39" i="2"/>
  <c r="H40" i="2"/>
  <c r="H43" i="2"/>
  <c r="H14" i="2"/>
  <c r="R40" i="2"/>
  <c r="H41" i="2"/>
  <c r="R41" i="2"/>
  <c r="H42" i="2"/>
  <c r="R42" i="2"/>
  <c r="H44" i="2"/>
  <c r="H47" i="2"/>
  <c r="H15" i="2"/>
  <c r="R44" i="2"/>
  <c r="H45" i="2"/>
  <c r="R45" i="2"/>
  <c r="H46" i="2"/>
  <c r="R46" i="2"/>
  <c r="H50" i="2"/>
  <c r="R50" i="2"/>
  <c r="H51" i="2"/>
  <c r="R51" i="2"/>
  <c r="H52" i="2"/>
  <c r="R52" i="2"/>
  <c r="H53" i="2"/>
  <c r="R53" i="2"/>
  <c r="H55" i="2"/>
  <c r="R55" i="2"/>
  <c r="H56" i="2"/>
  <c r="R56" i="2"/>
  <c r="H57" i="2"/>
  <c r="R57" i="2"/>
  <c r="H58" i="2"/>
  <c r="R58" i="2"/>
  <c r="H59" i="2"/>
  <c r="R59" i="2"/>
  <c r="H61" i="2"/>
  <c r="R61" i="2"/>
  <c r="H62" i="2"/>
  <c r="R62" i="2"/>
  <c r="H63" i="2"/>
  <c r="R63" i="2"/>
  <c r="H64" i="2"/>
  <c r="R64" i="2"/>
  <c r="H65" i="2"/>
  <c r="R65" i="2"/>
  <c r="H67" i="2"/>
  <c r="R67" i="2"/>
  <c r="J10" i="1"/>
  <c r="G19" i="2"/>
  <c r="D5" i="2"/>
  <c r="G11" i="2"/>
  <c r="Q19" i="2"/>
  <c r="J11" i="1"/>
  <c r="G20" i="2"/>
  <c r="Q20" i="2"/>
  <c r="J12" i="1"/>
  <c r="G21" i="2"/>
  <c r="Q21" i="2"/>
  <c r="J13" i="1"/>
  <c r="G22" i="2"/>
  <c r="Q22" i="2"/>
  <c r="J15" i="1"/>
  <c r="G24" i="2"/>
  <c r="D6" i="2"/>
  <c r="G12" i="2"/>
  <c r="Q24" i="2"/>
  <c r="J16" i="1"/>
  <c r="G25" i="2"/>
  <c r="Q25" i="2"/>
  <c r="J17" i="1"/>
  <c r="G26" i="2"/>
  <c r="Q26" i="2"/>
  <c r="J18" i="1"/>
  <c r="G27" i="2"/>
  <c r="Q27" i="2"/>
  <c r="J20" i="1"/>
  <c r="G29" i="2"/>
  <c r="D7" i="2"/>
  <c r="G13" i="2"/>
  <c r="Q29" i="2"/>
  <c r="J21" i="1"/>
  <c r="G30" i="2"/>
  <c r="Q30" i="2"/>
  <c r="J22" i="1"/>
  <c r="G31" i="2"/>
  <c r="Q31" i="2"/>
  <c r="J23" i="1"/>
  <c r="G32" i="2"/>
  <c r="Q32" i="2"/>
  <c r="J28" i="1"/>
  <c r="G36" i="2"/>
  <c r="Q36" i="2"/>
  <c r="J29" i="1"/>
  <c r="G37" i="2"/>
  <c r="Q37" i="2"/>
  <c r="J30" i="1"/>
  <c r="G38" i="2"/>
  <c r="Q38" i="2"/>
  <c r="J31" i="1"/>
  <c r="G39" i="2"/>
  <c r="Q39" i="2"/>
  <c r="J32" i="1"/>
  <c r="G40" i="2"/>
  <c r="D9" i="2"/>
  <c r="G14" i="2"/>
  <c r="Q40" i="2"/>
  <c r="J33" i="1"/>
  <c r="G41" i="2"/>
  <c r="Q41" i="2"/>
  <c r="J34" i="1"/>
  <c r="G42" i="2"/>
  <c r="Q42" i="2"/>
  <c r="J36" i="1"/>
  <c r="G44" i="2"/>
  <c r="D8" i="2"/>
  <c r="G15" i="2"/>
  <c r="Q44" i="2"/>
  <c r="J37" i="1"/>
  <c r="G45" i="2"/>
  <c r="Q45" i="2"/>
  <c r="J38" i="1"/>
  <c r="G46" i="2"/>
  <c r="Q46" i="2"/>
  <c r="J43" i="1"/>
  <c r="G50" i="2"/>
  <c r="Q50" i="2"/>
  <c r="J44" i="1"/>
  <c r="G51" i="2"/>
  <c r="Q51" i="2"/>
  <c r="J45" i="1"/>
  <c r="G52" i="2"/>
  <c r="Q52" i="2"/>
  <c r="J46" i="1"/>
  <c r="G53" i="2"/>
  <c r="Q53" i="2"/>
  <c r="J48" i="1"/>
  <c r="G55" i="2"/>
  <c r="Q55" i="2"/>
  <c r="J49" i="1"/>
  <c r="G56" i="2"/>
  <c r="Q56" i="2"/>
  <c r="J50" i="1"/>
  <c r="G57" i="2"/>
  <c r="Q57" i="2"/>
  <c r="J51" i="1"/>
  <c r="G58" i="2"/>
  <c r="Q58" i="2"/>
  <c r="J52" i="1"/>
  <c r="G59" i="2"/>
  <c r="Q59" i="2"/>
  <c r="J54" i="1"/>
  <c r="G61" i="2"/>
  <c r="Q61" i="2"/>
  <c r="J55" i="1"/>
  <c r="G62" i="2"/>
  <c r="Q62" i="2"/>
  <c r="J56" i="1"/>
  <c r="G63" i="2"/>
  <c r="Q63" i="2"/>
  <c r="J57" i="1"/>
  <c r="G64" i="2"/>
  <c r="Q64" i="2"/>
  <c r="J58" i="1"/>
  <c r="G65" i="2"/>
  <c r="Q65" i="2"/>
  <c r="J60" i="1"/>
  <c r="G67" i="2"/>
  <c r="Q67" i="2"/>
  <c r="H14" i="1"/>
  <c r="H10" i="1"/>
  <c r="F19" i="2"/>
  <c r="F11" i="2"/>
  <c r="P19" i="2"/>
  <c r="H11" i="1"/>
  <c r="F20" i="2"/>
  <c r="P20" i="2"/>
  <c r="H12" i="1"/>
  <c r="F21" i="2"/>
  <c r="P21" i="2"/>
  <c r="H13" i="1"/>
  <c r="F22" i="2"/>
  <c r="P22" i="2"/>
  <c r="H19" i="1"/>
  <c r="H15" i="1"/>
  <c r="F24" i="2"/>
  <c r="F12" i="2"/>
  <c r="P24" i="2"/>
  <c r="H16" i="1"/>
  <c r="F25" i="2"/>
  <c r="P25" i="2"/>
  <c r="H17" i="1"/>
  <c r="F26" i="2"/>
  <c r="P26" i="2"/>
  <c r="H18" i="1"/>
  <c r="F27" i="2"/>
  <c r="P27" i="2"/>
  <c r="H24" i="1"/>
  <c r="H20" i="1"/>
  <c r="F29" i="2"/>
  <c r="F13" i="2"/>
  <c r="P29" i="2"/>
  <c r="H21" i="1"/>
  <c r="F30" i="2"/>
  <c r="P30" i="2"/>
  <c r="H22" i="1"/>
  <c r="F31" i="2"/>
  <c r="P31" i="2"/>
  <c r="H23" i="1"/>
  <c r="F32" i="2"/>
  <c r="P32" i="2"/>
  <c r="H28" i="1"/>
  <c r="F36" i="2"/>
  <c r="P36" i="2"/>
  <c r="H29" i="1"/>
  <c r="F37" i="2"/>
  <c r="P37" i="2"/>
  <c r="H30" i="1"/>
  <c r="F38" i="2"/>
  <c r="P38" i="2"/>
  <c r="H31" i="1"/>
  <c r="F39" i="2"/>
  <c r="P39" i="2"/>
  <c r="H35" i="1"/>
  <c r="H32" i="1"/>
  <c r="F40" i="2"/>
  <c r="F14" i="2"/>
  <c r="P40" i="2"/>
  <c r="H33" i="1"/>
  <c r="F41" i="2"/>
  <c r="P41" i="2"/>
  <c r="H34" i="1"/>
  <c r="F42" i="2"/>
  <c r="P42" i="2"/>
  <c r="H39" i="1"/>
  <c r="H36" i="1"/>
  <c r="F44" i="2"/>
  <c r="F15" i="2"/>
  <c r="P44" i="2"/>
  <c r="H37" i="1"/>
  <c r="F45" i="2"/>
  <c r="P45" i="2"/>
  <c r="H38" i="1"/>
  <c r="F46" i="2"/>
  <c r="P46" i="2"/>
  <c r="H43" i="1"/>
  <c r="F50" i="2"/>
  <c r="P50" i="2"/>
  <c r="H44" i="1"/>
  <c r="F51" i="2"/>
  <c r="P51" i="2"/>
  <c r="H45" i="1"/>
  <c r="F52" i="2"/>
  <c r="P52" i="2"/>
  <c r="H46" i="1"/>
  <c r="F53" i="2"/>
  <c r="P53" i="2"/>
  <c r="H48" i="1"/>
  <c r="F55" i="2"/>
  <c r="P55" i="2"/>
  <c r="H49" i="1"/>
  <c r="F56" i="2"/>
  <c r="P56" i="2"/>
  <c r="H50" i="1"/>
  <c r="F57" i="2"/>
  <c r="P57" i="2"/>
  <c r="H51" i="1"/>
  <c r="F58" i="2"/>
  <c r="P58" i="2"/>
  <c r="H52" i="1"/>
  <c r="F59" i="2"/>
  <c r="P59" i="2"/>
  <c r="H54" i="1"/>
  <c r="F61" i="2"/>
  <c r="P61" i="2"/>
  <c r="H55" i="1"/>
  <c r="F62" i="2"/>
  <c r="P62" i="2"/>
  <c r="H56" i="1"/>
  <c r="F63" i="2"/>
  <c r="P63" i="2"/>
  <c r="H57" i="1"/>
  <c r="F64" i="2"/>
  <c r="P64" i="2"/>
  <c r="H58" i="1"/>
  <c r="F65" i="2"/>
  <c r="P65" i="2"/>
  <c r="H60" i="1"/>
  <c r="F67" i="2"/>
  <c r="P67" i="2"/>
  <c r="F14" i="1"/>
  <c r="F10" i="1"/>
  <c r="E19" i="2"/>
  <c r="E11" i="2"/>
  <c r="O19" i="2"/>
  <c r="F11" i="1"/>
  <c r="E20" i="2"/>
  <c r="O20" i="2"/>
  <c r="F12" i="1"/>
  <c r="E21" i="2"/>
  <c r="O21" i="2"/>
  <c r="F13" i="1"/>
  <c r="E22" i="2"/>
  <c r="O22" i="2"/>
  <c r="F19" i="1"/>
  <c r="F15" i="1"/>
  <c r="E24" i="2"/>
  <c r="E12" i="2"/>
  <c r="O24" i="2"/>
  <c r="F16" i="1"/>
  <c r="E25" i="2"/>
  <c r="O25" i="2"/>
  <c r="F17" i="1"/>
  <c r="E26" i="2"/>
  <c r="O26" i="2"/>
  <c r="F18" i="1"/>
  <c r="E27" i="2"/>
  <c r="O27" i="2"/>
  <c r="F24" i="1"/>
  <c r="F20" i="1"/>
  <c r="E29" i="2"/>
  <c r="E13" i="2"/>
  <c r="O29" i="2"/>
  <c r="F21" i="1"/>
  <c r="E30" i="2"/>
  <c r="O30" i="2"/>
  <c r="F22" i="1"/>
  <c r="E31" i="2"/>
  <c r="O31" i="2"/>
  <c r="F23" i="1"/>
  <c r="E32" i="2"/>
  <c r="O32" i="2"/>
  <c r="F28" i="1"/>
  <c r="E36" i="2"/>
  <c r="O36" i="2"/>
  <c r="F29" i="1"/>
  <c r="E37" i="2"/>
  <c r="O37" i="2"/>
  <c r="F30" i="1"/>
  <c r="E38" i="2"/>
  <c r="O38" i="2"/>
  <c r="F31" i="1"/>
  <c r="E39" i="2"/>
  <c r="O39" i="2"/>
  <c r="F35" i="1"/>
  <c r="F32" i="1"/>
  <c r="E40" i="2"/>
  <c r="E14" i="2"/>
  <c r="O40" i="2"/>
  <c r="F33" i="1"/>
  <c r="E41" i="2"/>
  <c r="O41" i="2"/>
  <c r="F34" i="1"/>
  <c r="E42" i="2"/>
  <c r="O42" i="2"/>
  <c r="F39" i="1"/>
  <c r="F36" i="1"/>
  <c r="E44" i="2"/>
  <c r="E15" i="2"/>
  <c r="O44" i="2"/>
  <c r="F37" i="1"/>
  <c r="E45" i="2"/>
  <c r="O45" i="2"/>
  <c r="F38" i="1"/>
  <c r="E46" i="2"/>
  <c r="O46" i="2"/>
  <c r="F43" i="1"/>
  <c r="E50" i="2"/>
  <c r="O50" i="2"/>
  <c r="F44" i="1"/>
  <c r="E51" i="2"/>
  <c r="O51" i="2"/>
  <c r="F45" i="1"/>
  <c r="E52" i="2"/>
  <c r="O52" i="2"/>
  <c r="F46" i="1"/>
  <c r="E53" i="2"/>
  <c r="O53" i="2"/>
  <c r="F48" i="1"/>
  <c r="E55" i="2"/>
  <c r="O55" i="2"/>
  <c r="F49" i="1"/>
  <c r="E56" i="2"/>
  <c r="O56" i="2"/>
  <c r="F50" i="1"/>
  <c r="E57" i="2"/>
  <c r="O57" i="2"/>
  <c r="F51" i="1"/>
  <c r="E58" i="2"/>
  <c r="O58" i="2"/>
  <c r="F52" i="1"/>
  <c r="E59" i="2"/>
  <c r="O59" i="2"/>
  <c r="F54" i="1"/>
  <c r="E61" i="2"/>
  <c r="O61" i="2"/>
  <c r="F55" i="1"/>
  <c r="E62" i="2"/>
  <c r="O62" i="2"/>
  <c r="F56" i="1"/>
  <c r="E63" i="2"/>
  <c r="O63" i="2"/>
  <c r="F57" i="1"/>
  <c r="E64" i="2"/>
  <c r="O64" i="2"/>
  <c r="F58" i="1"/>
  <c r="E65" i="2"/>
  <c r="O65" i="2"/>
  <c r="F60" i="1"/>
  <c r="E67" i="2"/>
  <c r="O67" i="2"/>
  <c r="D14" i="1"/>
  <c r="D10" i="1"/>
  <c r="D19" i="2"/>
  <c r="D11" i="2"/>
  <c r="N19" i="2"/>
  <c r="D11" i="1"/>
  <c r="D20" i="2"/>
  <c r="N20" i="2"/>
  <c r="D12" i="1"/>
  <c r="D21" i="2"/>
  <c r="N21" i="2"/>
  <c r="D13" i="1"/>
  <c r="D22" i="2"/>
  <c r="N22" i="2"/>
  <c r="D19" i="1"/>
  <c r="D15" i="1"/>
  <c r="D24" i="2"/>
  <c r="D12" i="2"/>
  <c r="N24" i="2"/>
  <c r="D16" i="1"/>
  <c r="D25" i="2"/>
  <c r="N25" i="2"/>
  <c r="D17" i="1"/>
  <c r="D26" i="2"/>
  <c r="N26" i="2"/>
  <c r="D18" i="1"/>
  <c r="D27" i="2"/>
  <c r="N27" i="2"/>
  <c r="D24" i="1"/>
  <c r="D20" i="1"/>
  <c r="D29" i="2"/>
  <c r="D13" i="2"/>
  <c r="N29" i="2"/>
  <c r="D21" i="1"/>
  <c r="D30" i="2"/>
  <c r="N30" i="2"/>
  <c r="D22" i="1"/>
  <c r="D31" i="2"/>
  <c r="N31" i="2"/>
  <c r="D23" i="1"/>
  <c r="D32" i="2"/>
  <c r="N32" i="2"/>
  <c r="D28" i="1"/>
  <c r="D36" i="2"/>
  <c r="N36" i="2"/>
  <c r="D29" i="1"/>
  <c r="D37" i="2"/>
  <c r="N37" i="2"/>
  <c r="D30" i="1"/>
  <c r="D38" i="2"/>
  <c r="N38" i="2"/>
  <c r="D31" i="1"/>
  <c r="D39" i="2"/>
  <c r="N39" i="2"/>
  <c r="D35" i="1"/>
  <c r="D32" i="1"/>
  <c r="D40" i="2"/>
  <c r="D14" i="2"/>
  <c r="N40" i="2"/>
  <c r="D33" i="1"/>
  <c r="D41" i="2"/>
  <c r="N41" i="2"/>
  <c r="D34" i="1"/>
  <c r="D42" i="2"/>
  <c r="N42" i="2"/>
  <c r="D39" i="1"/>
  <c r="D36" i="1"/>
  <c r="D44" i="2"/>
  <c r="D15" i="2"/>
  <c r="N44" i="2"/>
  <c r="D37" i="1"/>
  <c r="D45" i="2"/>
  <c r="N45" i="2"/>
  <c r="D38" i="1"/>
  <c r="D46" i="2"/>
  <c r="N46" i="2"/>
  <c r="D43" i="1"/>
  <c r="D50" i="2"/>
  <c r="N50" i="2"/>
  <c r="D44" i="1"/>
  <c r="D51" i="2"/>
  <c r="N51" i="2"/>
  <c r="D45" i="1"/>
  <c r="D52" i="2"/>
  <c r="N52" i="2"/>
  <c r="D46" i="1"/>
  <c r="D53" i="2"/>
  <c r="N53" i="2"/>
  <c r="D48" i="1"/>
  <c r="D55" i="2"/>
  <c r="N55" i="2"/>
  <c r="D49" i="1"/>
  <c r="D56" i="2"/>
  <c r="N56" i="2"/>
  <c r="D50" i="1"/>
  <c r="D57" i="2"/>
  <c r="N57" i="2"/>
  <c r="D51" i="1"/>
  <c r="D58" i="2"/>
  <c r="N58" i="2"/>
  <c r="D52" i="1"/>
  <c r="D59" i="2"/>
  <c r="N59" i="2"/>
  <c r="D54" i="1"/>
  <c r="D61" i="2"/>
  <c r="N61" i="2"/>
  <c r="D55" i="1"/>
  <c r="D62" i="2"/>
  <c r="N62" i="2"/>
  <c r="D56" i="1"/>
  <c r="D63" i="2"/>
  <c r="N63" i="2"/>
  <c r="D57" i="1"/>
  <c r="D64" i="2"/>
  <c r="N64" i="2"/>
  <c r="D58" i="1"/>
  <c r="D65" i="2"/>
  <c r="N65" i="2"/>
  <c r="D60" i="1"/>
  <c r="D67" i="2"/>
  <c r="N67" i="2"/>
  <c r="F65" i="1"/>
  <c r="F66" i="1"/>
  <c r="F47" i="1"/>
  <c r="F53" i="1"/>
  <c r="F59" i="1"/>
  <c r="F67" i="1"/>
  <c r="F68" i="1"/>
  <c r="H65" i="1"/>
  <c r="H66" i="1"/>
  <c r="H47" i="1"/>
  <c r="H53" i="1"/>
  <c r="H59" i="1"/>
  <c r="H67" i="1"/>
  <c r="H68" i="1"/>
  <c r="J65" i="1"/>
  <c r="J66" i="1"/>
  <c r="J47" i="1"/>
  <c r="J53" i="1"/>
  <c r="J59" i="1"/>
  <c r="J67" i="1"/>
  <c r="J68" i="1"/>
  <c r="D65" i="1"/>
  <c r="D66" i="1"/>
  <c r="D47" i="1"/>
  <c r="D53" i="1"/>
  <c r="D59" i="1"/>
  <c r="D67" i="1"/>
  <c r="D68" i="1"/>
  <c r="E66" i="2"/>
  <c r="O66" i="2"/>
  <c r="F66" i="2"/>
  <c r="P66" i="2"/>
  <c r="G66" i="2"/>
  <c r="Q66" i="2"/>
  <c r="H66" i="2"/>
  <c r="R66" i="2"/>
  <c r="I66" i="2"/>
  <c r="S66" i="2"/>
  <c r="J66" i="2"/>
  <c r="T66" i="2"/>
  <c r="K66" i="2"/>
  <c r="U66" i="2"/>
  <c r="L66" i="2"/>
  <c r="V66" i="2"/>
  <c r="D66" i="2"/>
  <c r="N66" i="2"/>
  <c r="E60" i="2"/>
  <c r="O60" i="2"/>
  <c r="F60" i="2"/>
  <c r="P60" i="2"/>
  <c r="G60" i="2"/>
  <c r="Q60" i="2"/>
  <c r="H60" i="2"/>
  <c r="R60" i="2"/>
  <c r="I60" i="2"/>
  <c r="S60" i="2"/>
  <c r="J60" i="2"/>
  <c r="T60" i="2"/>
  <c r="K60" i="2"/>
  <c r="U60" i="2"/>
  <c r="L60" i="2"/>
  <c r="V60" i="2"/>
  <c r="D60" i="2"/>
  <c r="N60" i="2"/>
  <c r="E54" i="2"/>
  <c r="O54" i="2"/>
  <c r="F54" i="2"/>
  <c r="P54" i="2"/>
  <c r="G54" i="2"/>
  <c r="Q54" i="2"/>
  <c r="H54" i="2"/>
  <c r="R54" i="2"/>
  <c r="I54" i="2"/>
  <c r="S54" i="2"/>
  <c r="J54" i="2"/>
  <c r="T54" i="2"/>
  <c r="K54" i="2"/>
  <c r="U54" i="2"/>
  <c r="L54" i="2"/>
  <c r="V54" i="2"/>
  <c r="D54" i="2"/>
  <c r="N54" i="2"/>
  <c r="E43" i="2"/>
  <c r="O43" i="2"/>
  <c r="F43" i="2"/>
  <c r="P43" i="2"/>
  <c r="G43" i="2"/>
  <c r="Q43" i="2"/>
  <c r="R43" i="2"/>
  <c r="S43" i="2"/>
  <c r="T43" i="2"/>
  <c r="U43" i="2"/>
  <c r="V43" i="2"/>
  <c r="E47" i="2"/>
  <c r="O47" i="2"/>
  <c r="F47" i="2"/>
  <c r="P47" i="2"/>
  <c r="G47" i="2"/>
  <c r="Q47" i="2"/>
  <c r="R47" i="2"/>
  <c r="S47" i="2"/>
  <c r="T47" i="2"/>
  <c r="U47" i="2"/>
  <c r="V47" i="2"/>
  <c r="D47" i="2"/>
  <c r="N47" i="2"/>
  <c r="D43" i="2"/>
  <c r="N43" i="2"/>
  <c r="E33" i="2"/>
  <c r="O33" i="2"/>
  <c r="F33" i="2"/>
  <c r="P33" i="2"/>
  <c r="G33" i="2"/>
  <c r="Q33" i="2"/>
  <c r="R33" i="2"/>
  <c r="S33" i="2"/>
  <c r="T33" i="2"/>
  <c r="U33" i="2"/>
  <c r="V33" i="2"/>
  <c r="D33" i="2"/>
  <c r="N33" i="2"/>
  <c r="E28" i="2"/>
  <c r="O28" i="2"/>
  <c r="F28" i="2"/>
  <c r="P28" i="2"/>
  <c r="G28" i="2"/>
  <c r="Q28" i="2"/>
  <c r="R28" i="2"/>
  <c r="S28" i="2"/>
  <c r="T28" i="2"/>
  <c r="U28" i="2"/>
  <c r="V28" i="2"/>
  <c r="D28" i="2"/>
  <c r="N28" i="2"/>
  <c r="E23" i="2"/>
  <c r="O23" i="2"/>
  <c r="F23" i="2"/>
  <c r="P23" i="2"/>
  <c r="G23" i="2"/>
  <c r="Q23" i="2"/>
  <c r="R23" i="2"/>
  <c r="S23" i="2"/>
  <c r="T23" i="2"/>
  <c r="U23" i="2"/>
  <c r="V23" i="2"/>
  <c r="D23" i="2"/>
  <c r="N23" i="2"/>
  <c r="H5" i="2"/>
  <c r="A69" i="2"/>
  <c r="C69" i="2"/>
  <c r="D69" i="2"/>
  <c r="E69" i="2"/>
  <c r="F69" i="2"/>
  <c r="G69" i="2"/>
  <c r="A70" i="2"/>
  <c r="C70" i="2"/>
  <c r="D70" i="2"/>
  <c r="E70" i="2"/>
  <c r="F70" i="2"/>
  <c r="G70" i="2"/>
  <c r="C71" i="2"/>
  <c r="D71" i="2"/>
  <c r="E71" i="2"/>
  <c r="F71" i="2"/>
  <c r="G71" i="2"/>
  <c r="B4" i="2"/>
  <c r="C4" i="2"/>
  <c r="D4" i="2"/>
  <c r="E4" i="2"/>
  <c r="B5" i="2"/>
  <c r="C5" i="2"/>
  <c r="E5" i="2"/>
  <c r="B6" i="2"/>
  <c r="C6" i="2"/>
  <c r="E6" i="2"/>
  <c r="B7" i="2"/>
  <c r="C7" i="2"/>
  <c r="E7" i="2"/>
  <c r="B8" i="2"/>
  <c r="C8" i="2"/>
  <c r="E8" i="2"/>
  <c r="B9" i="2"/>
  <c r="C9" i="2"/>
  <c r="E9" i="2"/>
  <c r="B18" i="2"/>
  <c r="C18" i="2"/>
  <c r="D18" i="2"/>
  <c r="E18" i="2"/>
  <c r="F18" i="2"/>
  <c r="G18" i="2"/>
  <c r="H18" i="2"/>
  <c r="I18" i="2"/>
  <c r="J18" i="2"/>
  <c r="K18" i="2"/>
  <c r="L18" i="2"/>
  <c r="B19" i="2"/>
  <c r="C19" i="2"/>
  <c r="C20" i="2"/>
  <c r="C21" i="2"/>
  <c r="C22" i="2"/>
  <c r="C23" i="2"/>
  <c r="B24" i="2"/>
  <c r="C24" i="2"/>
  <c r="C25" i="2"/>
  <c r="C26" i="2"/>
  <c r="C27" i="2"/>
  <c r="C28" i="2"/>
  <c r="B29" i="2"/>
  <c r="C29" i="2"/>
  <c r="C30" i="2"/>
  <c r="C31" i="2"/>
  <c r="C32" i="2"/>
  <c r="C33" i="2"/>
  <c r="B36" i="2"/>
  <c r="C36" i="2"/>
  <c r="C37" i="2"/>
  <c r="C38" i="2"/>
  <c r="C39" i="2"/>
  <c r="B40" i="2"/>
  <c r="C40" i="2"/>
  <c r="C41" i="2"/>
  <c r="C42" i="2"/>
  <c r="C43" i="2"/>
  <c r="B44" i="2"/>
  <c r="C44" i="2"/>
  <c r="C45" i="2"/>
  <c r="C46" i="2"/>
  <c r="C47" i="2"/>
  <c r="B50" i="2"/>
  <c r="C50" i="2"/>
  <c r="C51" i="2"/>
  <c r="C52" i="2"/>
  <c r="C53" i="2"/>
  <c r="C54" i="2"/>
  <c r="C55" i="2"/>
  <c r="B56" i="2"/>
  <c r="C56" i="2"/>
  <c r="C57" i="2"/>
  <c r="C58" i="2"/>
  <c r="C59" i="2"/>
  <c r="C60" i="2"/>
  <c r="C61" i="2"/>
  <c r="B62" i="2"/>
  <c r="C62" i="2"/>
  <c r="C63" i="2"/>
  <c r="C64" i="2"/>
  <c r="C65" i="2"/>
  <c r="C66" i="2"/>
  <c r="C67" i="2"/>
  <c r="A5" i="2"/>
  <c r="A6" i="2"/>
  <c r="A7" i="2"/>
  <c r="A8" i="2"/>
  <c r="A9" i="2"/>
  <c r="A18" i="2"/>
  <c r="A19" i="2"/>
  <c r="A36" i="2"/>
  <c r="A50" i="2"/>
  <c r="D73" i="2"/>
  <c r="D69" i="1"/>
  <c r="D74" i="2"/>
  <c r="D70" i="1"/>
  <c r="D75" i="2"/>
  <c r="D71" i="1"/>
  <c r="D72" i="1"/>
  <c r="E73" i="2"/>
  <c r="F69" i="1"/>
  <c r="E74" i="2"/>
  <c r="F70" i="1"/>
  <c r="E75" i="2"/>
  <c r="F71" i="1"/>
  <c r="F72" i="1"/>
  <c r="F73" i="2"/>
  <c r="H69" i="1"/>
  <c r="F74" i="2"/>
  <c r="H70" i="1"/>
  <c r="F75" i="2"/>
  <c r="H71" i="1"/>
  <c r="H72" i="1"/>
  <c r="G73" i="2"/>
  <c r="J69" i="1"/>
  <c r="G74" i="2"/>
  <c r="J70" i="1"/>
  <c r="G75" i="2"/>
  <c r="J71" i="1"/>
  <c r="J72" i="1"/>
  <c r="T67" i="1"/>
  <c r="L71" i="2"/>
  <c r="R67" i="1"/>
  <c r="K71" i="2"/>
  <c r="P67" i="1"/>
  <c r="J71" i="2"/>
  <c r="N67" i="1"/>
  <c r="I71" i="2"/>
  <c r="L67" i="1"/>
  <c r="H71" i="2"/>
  <c r="T66" i="1"/>
  <c r="L70" i="2"/>
  <c r="R66" i="1"/>
  <c r="K70" i="2"/>
  <c r="P66" i="1"/>
  <c r="J70" i="2"/>
  <c r="N66" i="1"/>
  <c r="I70" i="2"/>
  <c r="L66" i="1"/>
  <c r="H70" i="2"/>
  <c r="T65" i="1"/>
  <c r="L69" i="2"/>
  <c r="R65" i="1"/>
  <c r="K69" i="2"/>
  <c r="P65" i="1"/>
  <c r="J69" i="2"/>
  <c r="N65" i="1"/>
  <c r="I69" i="2"/>
  <c r="L65" i="1"/>
  <c r="H69" i="2"/>
  <c r="L73" i="2"/>
  <c r="T69" i="1"/>
  <c r="L74" i="2"/>
  <c r="T70" i="1"/>
  <c r="L75" i="2"/>
  <c r="T71" i="1"/>
  <c r="T72" i="1"/>
  <c r="K73" i="2"/>
  <c r="R69" i="1"/>
  <c r="K74" i="2"/>
  <c r="R70" i="1"/>
  <c r="K75" i="2"/>
  <c r="R71" i="1"/>
  <c r="R72" i="1"/>
  <c r="J73" i="2"/>
  <c r="P69" i="1"/>
  <c r="J74" i="2"/>
  <c r="P70" i="1"/>
  <c r="J75" i="2"/>
  <c r="P71" i="1"/>
  <c r="P72" i="1"/>
  <c r="I73" i="2"/>
  <c r="N69" i="1"/>
  <c r="I74" i="2"/>
  <c r="N70" i="1"/>
  <c r="I75" i="2"/>
  <c r="N71" i="1"/>
  <c r="N72" i="1"/>
  <c r="H73" i="2"/>
  <c r="L69" i="1"/>
  <c r="H74" i="2"/>
  <c r="L70" i="1"/>
  <c r="H75" i="2"/>
  <c r="L71" i="1"/>
  <c r="L72" i="1"/>
  <c r="T68" i="1"/>
  <c r="R68" i="1"/>
  <c r="P68" i="1"/>
  <c r="N68" i="1"/>
  <c r="L68" i="1"/>
</calcChain>
</file>

<file path=xl/sharedStrings.xml><?xml version="1.0" encoding="utf-8"?>
<sst xmlns="http://schemas.openxmlformats.org/spreadsheetml/2006/main" count="133" uniqueCount="88">
  <si>
    <t>Monday</t>
  </si>
  <si>
    <t>Squat</t>
  </si>
  <si>
    <t>Exercise</t>
  </si>
  <si>
    <t>Reps</t>
  </si>
  <si>
    <t>Bench</t>
  </si>
  <si>
    <t>Row</t>
  </si>
  <si>
    <t>Wednesday</t>
  </si>
  <si>
    <t>Incline</t>
  </si>
  <si>
    <t>Incline Bench</t>
  </si>
  <si>
    <t>Deadlift</t>
  </si>
  <si>
    <t>Friday</t>
  </si>
  <si>
    <t>Dead</t>
  </si>
  <si>
    <t>5RM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</si>
  <si>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</si>
  <si>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</si>
  <si>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</si>
  <si>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</si>
  <si>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</si>
  <si>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</si>
  <si>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</si>
  <si>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</si>
  <si>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</si>
  <si>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1RM</t>
  </si>
  <si>
    <t>Test Weight</t>
  </si>
  <si>
    <t>Day</t>
  </si>
  <si>
    <t>Core Exercise Tonnage</t>
  </si>
  <si>
    <t>Set Interval</t>
  </si>
  <si>
    <t>Generally 10-15%</t>
  </si>
  <si>
    <t>Tonnage Cutoff</t>
  </si>
  <si>
    <t>Given % of Single Rep Max for Inclusion in Relevant Tonnage</t>
  </si>
  <si>
    <t>Relevant Tonnage</t>
  </si>
  <si>
    <t>Squat 1RM</t>
  </si>
  <si>
    <t>Bench 1RM</t>
  </si>
  <si>
    <t>Row 1RM</t>
  </si>
  <si>
    <t>Incline 1RM</t>
  </si>
  <si>
    <t>Deadlift 1RM</t>
  </si>
  <si>
    <t>Weekly</t>
  </si>
  <si>
    <t>Tonnage w/Significance Cutoff</t>
  </si>
  <si>
    <t xml:space="preserve">NOTE: </t>
  </si>
  <si>
    <t>All this sheet does is calculate the tonnage incorporating the specified cutoff parameter on the first sheet (i.e. if &lt;, then 0, otherwise X)</t>
  </si>
  <si>
    <t>Don't Change or Touch Anything</t>
  </si>
  <si>
    <t>These estimats are more accurate with lower rep tests and lifters who train using lower reps</t>
  </si>
  <si>
    <t>i.e. testing with a set of 12 and a lifter who is typically used to 10-15 reps is going to decrease accuracy.</t>
  </si>
  <si>
    <t>Set Interval is the percent change between sets based on the top set of the day for a given exercise.</t>
  </si>
  <si>
    <t>Test Weight and Reps Achieved is to help you calculate your single rep max and 5 rep max.</t>
  </si>
  <si>
    <t>The lower this value the less space between sets (i.e. higher workload and more density) the greater</t>
  </si>
  <si>
    <t>the possibility of fatiguing too soon and limiting progress (i.e. fewer weeks of progression or too weak for high performance on top sets)</t>
  </si>
  <si>
    <t>i.e. Weight Used X Reps = Tonnage.  The cutoff is to make the calculation more relevant and not count light sets</t>
  </si>
  <si>
    <t>towards the total since the impact from very light work is not going to be significant (this is common in practice)</t>
  </si>
  <si>
    <t>Instructions:</t>
  </si>
  <si>
    <t>Tonnage:</t>
  </si>
  <si>
    <t>BILL STARR 5x5</t>
  </si>
  <si>
    <t>A Base Version for Novice to Intermediate Lifters</t>
  </si>
  <si>
    <t>Linear Pre-Periodization</t>
  </si>
  <si>
    <t>Obviously most people will need to round the weights.  If you want to train by percents and be more precise with weight</t>
  </si>
  <si>
    <t>Only change yellow cells.  Do not alter the Tonnage Calc worksheet.</t>
  </si>
  <si>
    <t>selection than 5lbs incriments (i.e. two 2.5lbs plates), maybe look into microplates or even this really innovative/inexpensive</t>
  </si>
  <si>
    <t>microchain solution.  Unfortunately, this is more a problem for weaker/newer lifters as a given % of a small lift is inherently smaller.</t>
  </si>
  <si>
    <t>Tonnage is calculated based on core lifts, it is the combined sum of volume and intensity (%1RM).  Basically a proxy for workload.</t>
  </si>
  <si>
    <t>Introduction:</t>
  </si>
  <si>
    <t>Link to Program Description</t>
  </si>
  <si>
    <t>This program is a template designed to match the program description linked above.</t>
  </si>
  <si>
    <t>It is not intended as a stand-alone, this is all just some raw estimation that would give a general trainee</t>
  </si>
  <si>
    <t>with a few years of experience a look at how the weights might be arranged.  In reality he will</t>
  </si>
  <si>
    <t>be estimating and resestimating as he runs through the program to peak everything at the right time.</t>
  </si>
  <si>
    <t>Obviously, given that this is all very general, someone who does this program even once will be able to set</t>
  </si>
  <si>
    <t>themseleves up much better in the future using even very limited experience, their brain, and a pencil rather</t>
  </si>
  <si>
    <t>than hoping all the assumptions I made here actually work for them.  Hopefully that's clear.</t>
  </si>
  <si>
    <t>I will also note that this is not a 9 week program, you continue making increases for as long as you are</t>
  </si>
  <si>
    <t>able to.  If you read the Program Description, you already know that.  I only included 9 weeks to make this simple</t>
  </si>
  <si>
    <t>and compact.  It's meant to sketch out the program and clarify the progression and is not meant</t>
  </si>
  <si>
    <t>as a substitute for 5 minutes of reading.  If you are investing yourself in this program over a series of weeks and</t>
  </si>
  <si>
    <t>care about your progress, it likely makes sense to read the damn description and make sure you have it right.</t>
  </si>
  <si>
    <t>Microloading and Fractional Plates</t>
  </si>
  <si>
    <t>Reps (&lt;12)</t>
  </si>
  <si>
    <t>Bent Rows</t>
    <phoneticPr fontId="2" type="noConversion"/>
  </si>
  <si>
    <t>Usually 10-15%</t>
  </si>
  <si>
    <t>Mon</t>
  </si>
  <si>
    <t>Wed</t>
  </si>
  <si>
    <t>Fri</t>
  </si>
  <si>
    <t>DIY Strength Microloading Technique</t>
  </si>
  <si>
    <t>3x8</t>
  </si>
  <si>
    <t>DIY Strength Training Version of MadCow Beta 0.4</t>
  </si>
  <si>
    <t>Table of Contents on DIY Strength Training Website</t>
  </si>
  <si>
    <t>www.DIYStrengthTraining.com</t>
  </si>
  <si>
    <t>Assistance</t>
  </si>
  <si>
    <r>
      <t xml:space="preserve">Click Here to watch my video instructions </t>
    </r>
    <r>
      <rPr>
        <b/>
        <i/>
        <u/>
        <sz val="15"/>
        <color rgb="FFFF0000"/>
        <rFont val="Tahoma"/>
        <charset val="204"/>
      </rPr>
      <t>&lt;&lt;&lt;&lt;</t>
    </r>
  </si>
  <si>
    <r>
      <rPr>
        <b/>
        <i/>
        <u/>
        <sz val="15"/>
        <color rgb="FFFF0000"/>
        <rFont val="Tahoma"/>
        <charset val="204"/>
      </rPr>
      <t>&gt;&gt;&gt;&gt;</t>
    </r>
    <r>
      <rPr>
        <b/>
        <i/>
        <u/>
        <sz val="15"/>
        <color rgb="FF0000FF"/>
        <rFont val="Tahoma"/>
        <charset val="204"/>
      </rPr>
      <t xml:space="preserve"> Click Here to be notified when/if I updated this spreadsheet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</si>
</sst>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6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u/>
      <sz val="10"/>
      <color indexed="12"/>
      <name val="Arial"/>
    </font>
    <font>
      <b/>
      <sz val="14"/>
      <name val="Arial"/>
      <family val="2"/>
    </font>
    <font>
      <b/>
      <u/>
      <sz val="18"/>
      <name val="Arial"/>
      <family val="2"/>
    </font>
    <font>
      <b/>
      <sz val="24"/>
      <color indexed="9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sz val="9"/>
      <name val="Arial"/>
    </font>
    <font>
      <b/>
      <sz val="9"/>
      <name val="Arial"/>
    </font>
    <font>
      <b/>
      <sz val="8"/>
      <name val="Arial"/>
    </font>
    <font>
      <u/>
      <sz val="10"/>
      <color theme="11"/>
      <name val="Arial"/>
    </font>
    <font>
      <b/>
      <sz val="12"/>
      <name val="Arial"/>
    </font>
    <font>
      <b/>
      <u/>
      <sz val="12"/>
      <name val="Arial"/>
    </font>
    <font>
      <sz val="10"/>
      <color theme="0"/>
      <name val="Arial"/>
    </font>
    <font>
      <u/>
      <sz val="10"/>
      <color theme="0"/>
      <name val="Arial"/>
    </font>
    <font>
      <sz val="14"/>
      <color rgb="FFFF0000"/>
      <name val="Arial"/>
    </font>
    <font>
      <sz val="18"/>
      <color rgb="FFFF0000"/>
      <name val="Arial"/>
    </font>
    <font>
      <b/>
      <sz val="15"/>
      <color rgb="FF0000FF"/>
      <name val="Arial"/>
    </font>
    <font>
      <sz val="12"/>
      <name val="Arial"/>
    </font>
    <font>
      <b/>
      <i/>
      <u/>
      <sz val="15"/>
      <color rgb="FF0000FF"/>
      <name val="Tahoma"/>
      <charset val="204"/>
    </font>
    <font>
      <b/>
      <i/>
      <u/>
      <sz val="15"/>
      <color rgb="FFFF0000"/>
      <name val="Tahoma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4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medium">
        <color auto="1"/>
      </right>
      <top/>
      <bottom style="thick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67">
    <xf numFmtId="0" fontId="0" fillId="0" borderId="0" xfId="0"/>
    <xf numFmtId="1" fontId="0" fillId="0" borderId="0" xfId="0" applyNumberFormat="1"/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0" borderId="0" xfId="0" applyBorder="1"/>
    <xf numFmtId="9" fontId="0" fillId="0" borderId="0" xfId="0" applyNumberFormat="1"/>
    <xf numFmtId="9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right"/>
    </xf>
    <xf numFmtId="164" fontId="0" fillId="2" borderId="1" xfId="0" applyNumberFormat="1" applyFill="1" applyBorder="1" applyAlignment="1">
      <alignment horizontal="center"/>
    </xf>
    <xf numFmtId="0" fontId="0" fillId="3" borderId="2" xfId="0" applyFill="1" applyBorder="1"/>
    <xf numFmtId="0" fontId="8" fillId="3" borderId="2" xfId="0" applyFont="1" applyFill="1" applyBorder="1" applyAlignment="1">
      <alignment horizontal="center"/>
    </xf>
    <xf numFmtId="0" fontId="0" fillId="3" borderId="6" xfId="0" applyFill="1" applyBorder="1"/>
    <xf numFmtId="0" fontId="0" fillId="3" borderId="0" xfId="0" applyFill="1" applyBorder="1"/>
    <xf numFmtId="0" fontId="8" fillId="3" borderId="0" xfId="0" applyFont="1" applyFill="1" applyBorder="1" applyAlignment="1">
      <alignment horizontal="center"/>
    </xf>
    <xf numFmtId="0" fontId="0" fillId="0" borderId="6" xfId="0" applyBorder="1"/>
    <xf numFmtId="0" fontId="5" fillId="0" borderId="0" xfId="0" applyFont="1" applyBorder="1" applyAlignment="1">
      <alignment horizontal="center"/>
    </xf>
    <xf numFmtId="0" fontId="0" fillId="0" borderId="7" xfId="0" applyBorder="1"/>
    <xf numFmtId="0" fontId="6" fillId="0" borderId="6" xfId="0" applyFont="1" applyBorder="1"/>
    <xf numFmtId="0" fontId="3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9" fillId="3" borderId="9" xfId="0" applyFont="1" applyFill="1" applyBorder="1"/>
    <xf numFmtId="0" fontId="11" fillId="0" borderId="6" xfId="0" applyFont="1" applyBorder="1"/>
    <xf numFmtId="0" fontId="3" fillId="0" borderId="0" xfId="0" applyFont="1" applyBorder="1" applyAlignment="1">
      <alignment horizontal="center" vertical="center" wrapText="1"/>
    </xf>
    <xf numFmtId="0" fontId="14" fillId="0" borderId="44" xfId="0" applyFont="1" applyBorder="1"/>
    <xf numFmtId="0" fontId="14" fillId="0" borderId="2" xfId="0" applyFont="1" applyBorder="1"/>
    <xf numFmtId="0" fontId="2" fillId="0" borderId="18" xfId="0" applyFont="1" applyBorder="1"/>
    <xf numFmtId="0" fontId="2" fillId="0" borderId="21" xfId="0" applyFont="1" applyBorder="1"/>
    <xf numFmtId="0" fontId="2" fillId="0" borderId="40" xfId="0" applyFont="1" applyBorder="1"/>
    <xf numFmtId="0" fontId="2" fillId="0" borderId="47" xfId="0" applyFont="1" applyBorder="1"/>
    <xf numFmtId="0" fontId="12" fillId="0" borderId="0" xfId="0" applyFont="1"/>
    <xf numFmtId="0" fontId="0" fillId="0" borderId="0" xfId="0" applyFill="1"/>
    <xf numFmtId="0" fontId="0" fillId="5" borderId="61" xfId="0" applyFill="1" applyBorder="1"/>
    <xf numFmtId="0" fontId="0" fillId="5" borderId="63" xfId="0" applyFill="1" applyBorder="1"/>
    <xf numFmtId="0" fontId="6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6" borderId="33" xfId="0" applyFont="1" applyFill="1" applyBorder="1"/>
    <xf numFmtId="0" fontId="2" fillId="6" borderId="36" xfId="0" applyFont="1" applyFill="1" applyBorder="1"/>
    <xf numFmtId="0" fontId="2" fillId="6" borderId="17" xfId="0" applyFont="1" applyFill="1" applyBorder="1"/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4" fillId="0" borderId="6" xfId="0" applyFont="1" applyBorder="1"/>
    <xf numFmtId="0" fontId="13" fillId="0" borderId="0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/>
    </xf>
    <xf numFmtId="1" fontId="12" fillId="0" borderId="26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1" fontId="12" fillId="0" borderId="27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1" fontId="12" fillId="0" borderId="21" xfId="0" applyNumberFormat="1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1" fontId="12" fillId="0" borderId="28" xfId="0" applyNumberFormat="1" applyFont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0" fontId="12" fillId="6" borderId="49" xfId="0" applyFont="1" applyFill="1" applyBorder="1" applyAlignment="1">
      <alignment horizontal="center"/>
    </xf>
    <xf numFmtId="1" fontId="12" fillId="6" borderId="26" xfId="0" applyNumberFormat="1" applyFont="1" applyFill="1" applyBorder="1" applyAlignment="1">
      <alignment horizontal="center"/>
    </xf>
    <xf numFmtId="1" fontId="12" fillId="6" borderId="20" xfId="0" applyNumberFormat="1" applyFont="1" applyFill="1" applyBorder="1"/>
    <xf numFmtId="1" fontId="12" fillId="6" borderId="18" xfId="0" applyNumberFormat="1" applyFont="1" applyFill="1" applyBorder="1" applyAlignment="1">
      <alignment horizontal="center"/>
    </xf>
    <xf numFmtId="0" fontId="12" fillId="6" borderId="58" xfId="0" applyFont="1" applyFill="1" applyBorder="1" applyAlignment="1">
      <alignment horizontal="center"/>
    </xf>
    <xf numFmtId="0" fontId="12" fillId="6" borderId="48" xfId="0" applyFont="1" applyFill="1" applyBorder="1" applyAlignment="1">
      <alignment horizontal="center"/>
    </xf>
    <xf numFmtId="0" fontId="12" fillId="6" borderId="59" xfId="0" applyFont="1" applyFill="1" applyBorder="1"/>
    <xf numFmtId="0" fontId="12" fillId="6" borderId="60" xfId="0" applyFont="1" applyFill="1" applyBorder="1" applyAlignment="1">
      <alignment horizontal="center"/>
    </xf>
    <xf numFmtId="0" fontId="12" fillId="5" borderId="61" xfId="0" applyFont="1" applyFill="1" applyBorder="1"/>
    <xf numFmtId="0" fontId="12" fillId="5" borderId="64" xfId="0" applyFont="1" applyFill="1" applyBorder="1"/>
    <xf numFmtId="0" fontId="12" fillId="0" borderId="51" xfId="0" applyFont="1" applyBorder="1" applyAlignment="1">
      <alignment horizontal="center"/>
    </xf>
    <xf numFmtId="1" fontId="12" fillId="0" borderId="30" xfId="0" applyNumberFormat="1" applyFont="1" applyBorder="1" applyAlignment="1">
      <alignment horizontal="center"/>
    </xf>
    <xf numFmtId="1" fontId="12" fillId="0" borderId="37" xfId="0" applyNumberFormat="1" applyFont="1" applyBorder="1" applyAlignment="1">
      <alignment horizontal="center"/>
    </xf>
    <xf numFmtId="1" fontId="12" fillId="0" borderId="39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6" borderId="51" xfId="0" applyFont="1" applyFill="1" applyBorder="1" applyAlignment="1">
      <alignment horizontal="center"/>
    </xf>
    <xf numFmtId="0" fontId="12" fillId="6" borderId="30" xfId="0" applyFont="1" applyFill="1" applyBorder="1" applyAlignment="1">
      <alignment horizontal="center"/>
    </xf>
    <xf numFmtId="0" fontId="12" fillId="6" borderId="37" xfId="0" applyFont="1" applyFill="1" applyBorder="1"/>
    <xf numFmtId="0" fontId="12" fillId="6" borderId="39" xfId="0" applyFont="1" applyFill="1" applyBorder="1" applyAlignment="1">
      <alignment horizontal="center"/>
    </xf>
    <xf numFmtId="0" fontId="12" fillId="6" borderId="52" xfId="0" applyFont="1" applyFill="1" applyBorder="1" applyAlignment="1">
      <alignment horizontal="center"/>
    </xf>
    <xf numFmtId="0" fontId="12" fillId="6" borderId="31" xfId="0" applyFont="1" applyFill="1" applyBorder="1" applyAlignment="1">
      <alignment horizontal="center"/>
    </xf>
    <xf numFmtId="0" fontId="12" fillId="6" borderId="38" xfId="0" applyFont="1" applyFill="1" applyBorder="1"/>
    <xf numFmtId="0" fontId="12" fillId="6" borderId="40" xfId="0" applyFont="1" applyFill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6" borderId="53" xfId="0" applyFont="1" applyFill="1" applyBorder="1" applyAlignment="1">
      <alignment horizontal="center"/>
    </xf>
    <xf numFmtId="0" fontId="12" fillId="6" borderId="56" xfId="0" applyFont="1" applyFill="1" applyBorder="1" applyAlignment="1">
      <alignment horizontal="center"/>
    </xf>
    <xf numFmtId="0" fontId="12" fillId="6" borderId="20" xfId="0" applyFont="1" applyFill="1" applyBorder="1"/>
    <xf numFmtId="0" fontId="12" fillId="6" borderId="18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/>
    </xf>
    <xf numFmtId="0" fontId="12" fillId="6" borderId="55" xfId="0" applyFont="1" applyFill="1" applyBorder="1" applyAlignment="1">
      <alignment horizontal="center"/>
    </xf>
    <xf numFmtId="0" fontId="12" fillId="6" borderId="57" xfId="0" applyFont="1" applyFill="1" applyBorder="1" applyAlignment="1">
      <alignment horizontal="center"/>
    </xf>
    <xf numFmtId="0" fontId="12" fillId="6" borderId="25" xfId="0" applyFont="1" applyFill="1" applyBorder="1"/>
    <xf numFmtId="0" fontId="12" fillId="6" borderId="24" xfId="0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0" fillId="0" borderId="6" xfId="2" applyFont="1" applyBorder="1" applyAlignment="1" applyProtection="1">
      <alignment horizontal="left"/>
    </xf>
    <xf numFmtId="0" fontId="10" fillId="0" borderId="0" xfId="2" applyFont="1" applyBorder="1" applyAlignment="1" applyProtection="1">
      <alignment horizontal="left"/>
    </xf>
    <xf numFmtId="0" fontId="10" fillId="0" borderId="0" xfId="2" applyFont="1" applyBorder="1" applyAlignment="1" applyProtection="1">
      <alignment horizontal="center"/>
    </xf>
    <xf numFmtId="0" fontId="24" fillId="4" borderId="10" xfId="0" applyFont="1" applyFill="1" applyBorder="1" applyAlignment="1">
      <alignment horizontal="left" vertical="center"/>
    </xf>
    <xf numFmtId="0" fontId="24" fillId="4" borderId="11" xfId="0" applyFont="1" applyFill="1" applyBorder="1" applyAlignment="1">
      <alignment horizontal="left" vertical="center"/>
    </xf>
    <xf numFmtId="0" fontId="24" fillId="4" borderId="12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right" vertical="center"/>
    </xf>
    <xf numFmtId="0" fontId="24" fillId="4" borderId="11" xfId="0" applyFont="1" applyFill="1" applyBorder="1" applyAlignment="1">
      <alignment horizontal="right" vertical="center"/>
    </xf>
    <xf numFmtId="0" fontId="24" fillId="4" borderId="12" xfId="0" applyFont="1" applyFill="1" applyBorder="1" applyAlignment="1">
      <alignment horizontal="right" vertical="center"/>
    </xf>
    <xf numFmtId="0" fontId="10" fillId="0" borderId="2" xfId="2" applyFont="1" applyBorder="1" applyAlignment="1" applyProtection="1">
      <alignment horizontal="center" vertical="center"/>
    </xf>
    <xf numFmtId="0" fontId="21" fillId="4" borderId="6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9" fillId="3" borderId="4" xfId="2" applyFont="1" applyFill="1" applyBorder="1" applyAlignment="1" applyProtection="1">
      <alignment horizontal="left"/>
    </xf>
    <xf numFmtId="0" fontId="18" fillId="3" borderId="4" xfId="0" applyFont="1" applyFill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165" fontId="2" fillId="0" borderId="65" xfId="1" applyNumberFormat="1" applyFont="1" applyBorder="1" applyAlignment="1">
      <alignment horizontal="center"/>
    </xf>
    <xf numFmtId="165" fontId="2" fillId="0" borderId="66" xfId="1" applyNumberFormat="1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34"/>
    </xf>
    <xf numFmtId="0" fontId="0" fillId="0" borderId="16" xfId="0" applyBorder="1" applyAlignment="1">
      <alignment horizontal="center" vertical="center" textRotation="34"/>
    </xf>
    <xf numFmtId="0" fontId="0" fillId="0" borderId="17" xfId="0" applyBorder="1" applyAlignment="1">
      <alignment horizontal="center" vertical="center" textRotation="34"/>
    </xf>
    <xf numFmtId="0" fontId="13" fillId="0" borderId="0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34"/>
    </xf>
    <xf numFmtId="0" fontId="0" fillId="0" borderId="34" xfId="0" applyBorder="1" applyAlignment="1">
      <alignment horizontal="center" vertical="center" textRotation="34"/>
    </xf>
    <xf numFmtId="0" fontId="0" fillId="0" borderId="35" xfId="0" applyBorder="1" applyAlignment="1">
      <alignment horizontal="center" vertical="center" textRotation="34"/>
    </xf>
    <xf numFmtId="165" fontId="14" fillId="0" borderId="67" xfId="1" applyNumberFormat="1" applyFont="1" applyBorder="1" applyAlignment="1">
      <alignment horizontal="center"/>
    </xf>
    <xf numFmtId="165" fontId="14" fillId="0" borderId="68" xfId="1" applyNumberFormat="1" applyFont="1" applyBorder="1" applyAlignment="1">
      <alignment horizontal="center"/>
    </xf>
    <xf numFmtId="165" fontId="2" fillId="0" borderId="69" xfId="1" applyNumberFormat="1" applyFont="1" applyBorder="1" applyAlignment="1">
      <alignment horizontal="center"/>
    </xf>
    <xf numFmtId="165" fontId="2" fillId="0" borderId="70" xfId="1" applyNumberFormat="1" applyFont="1" applyBorder="1" applyAlignment="1">
      <alignment horizontal="center"/>
    </xf>
    <xf numFmtId="165" fontId="2" fillId="0" borderId="71" xfId="1" applyNumberFormat="1" applyFont="1" applyBorder="1" applyAlignment="1">
      <alignment horizontal="center"/>
    </xf>
    <xf numFmtId="165" fontId="2" fillId="0" borderId="72" xfId="1" applyNumberFormat="1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165" fontId="2" fillId="0" borderId="19" xfId="1" applyNumberFormat="1" applyFont="1" applyBorder="1" applyAlignment="1">
      <alignment horizontal="center"/>
    </xf>
    <xf numFmtId="165" fontId="14" fillId="0" borderId="45" xfId="1" applyNumberFormat="1" applyFont="1" applyBorder="1" applyAlignment="1">
      <alignment horizontal="center"/>
    </xf>
    <xf numFmtId="165" fontId="14" fillId="0" borderId="46" xfId="1" applyNumberFormat="1" applyFont="1" applyBorder="1" applyAlignment="1">
      <alignment horizontal="center"/>
    </xf>
    <xf numFmtId="165" fontId="2" fillId="0" borderId="22" xfId="1" applyNumberFormat="1" applyFont="1" applyBorder="1" applyAlignment="1">
      <alignment horizontal="center"/>
    </xf>
    <xf numFmtId="165" fontId="2" fillId="0" borderId="23" xfId="1" applyNumberFormat="1" applyFont="1" applyBorder="1" applyAlignment="1">
      <alignment horizontal="center"/>
    </xf>
    <xf numFmtId="165" fontId="14" fillId="0" borderId="75" xfId="1" applyNumberFormat="1" applyFont="1" applyBorder="1" applyAlignment="1">
      <alignment horizontal="center"/>
    </xf>
    <xf numFmtId="165" fontId="14" fillId="0" borderId="76" xfId="1" applyNumberFormat="1" applyFont="1" applyBorder="1" applyAlignment="1">
      <alignment horizontal="center"/>
    </xf>
    <xf numFmtId="165" fontId="2" fillId="0" borderId="29" xfId="1" applyNumberFormat="1" applyFont="1" applyBorder="1" applyAlignment="1">
      <alignment horizontal="center"/>
    </xf>
    <xf numFmtId="165" fontId="2" fillId="0" borderId="37" xfId="1" applyNumberFormat="1" applyFont="1" applyBorder="1" applyAlignment="1">
      <alignment horizontal="center"/>
    </xf>
    <xf numFmtId="0" fontId="10" fillId="0" borderId="0" xfId="2" applyFont="1" applyBorder="1" applyAlignment="1" applyProtection="1">
      <alignment horizontal="center" vertical="center"/>
    </xf>
    <xf numFmtId="165" fontId="14" fillId="0" borderId="73" xfId="1" applyNumberFormat="1" applyFont="1" applyBorder="1" applyAlignment="1">
      <alignment horizontal="center"/>
    </xf>
    <xf numFmtId="165" fontId="14" fillId="0" borderId="74" xfId="1" applyNumberFormat="1" applyFont="1" applyBorder="1" applyAlignment="1">
      <alignment horizontal="center"/>
    </xf>
    <xf numFmtId="165" fontId="2" fillId="0" borderId="32" xfId="1" applyNumberFormat="1" applyFont="1" applyBorder="1" applyAlignment="1">
      <alignment horizontal="center"/>
    </xf>
    <xf numFmtId="165" fontId="2" fillId="0" borderId="20" xfId="1" applyNumberFormat="1" applyFont="1" applyBorder="1" applyAlignment="1">
      <alignment horizontal="center"/>
    </xf>
    <xf numFmtId="165" fontId="2" fillId="0" borderId="38" xfId="1" applyNumberFormat="1" applyFont="1" applyBorder="1" applyAlignment="1">
      <alignment horizontal="center"/>
    </xf>
  </cellXfs>
  <cellStyles count="13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Hyperlink" xfId="2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</xdr:colOff>
      <xdr:row>4</xdr:row>
      <xdr:rowOff>206376</xdr:rowOff>
    </xdr:from>
    <xdr:to>
      <xdr:col>8</xdr:col>
      <xdr:colOff>817563</xdr:colOff>
      <xdr:row>9</xdr:row>
      <xdr:rowOff>220133</xdr:rowOff>
    </xdr:to>
    <xdr:sp macro="" textlink="">
      <xdr:nvSpPr>
        <xdr:cNvPr id="2" name="TextBox 1"/>
        <xdr:cNvSpPr txBox="1"/>
      </xdr:nvSpPr>
      <xdr:spPr>
        <a:xfrm>
          <a:off x="7937" y="1230843"/>
          <a:ext cx="7447493" cy="127529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00" b="1">
              <a:solidFill>
                <a:srgbClr val="FF0000"/>
              </a:solidFill>
              <a:latin typeface="Arial"/>
              <a:cs typeface="Arial"/>
            </a:rPr>
            <a:t>NOTE From DIY Strength Training: </a:t>
          </a:r>
        </a:p>
        <a:p>
          <a:endParaRPr lang="en-US" sz="800" b="1">
            <a:solidFill>
              <a:srgbClr val="FF0000"/>
            </a:solidFill>
            <a:latin typeface="Arial"/>
            <a:cs typeface="Arial"/>
          </a:endParaRPr>
        </a:p>
        <a:p>
          <a:r>
            <a:rPr lang="en-US" sz="1300" b="0">
              <a:solidFill>
                <a:srgbClr val="FF0000"/>
              </a:solidFill>
              <a:latin typeface="Arial"/>
              <a:cs typeface="Arial"/>
            </a:rPr>
            <a:t>MadCow created this content.  I did </a:t>
          </a:r>
          <a:r>
            <a:rPr lang="en-US" sz="1300" b="1">
              <a:solidFill>
                <a:srgbClr val="FF0000"/>
              </a:solidFill>
              <a:latin typeface="Arial"/>
              <a:cs typeface="Arial"/>
            </a:rPr>
            <a:t>NOT</a:t>
          </a:r>
          <a:r>
            <a:rPr lang="en-US" sz="1300" b="0">
              <a:solidFill>
                <a:srgbClr val="FF0000"/>
              </a:solidFill>
              <a:latin typeface="Arial"/>
              <a:cs typeface="Arial"/>
            </a:rPr>
            <a:t> create the content.  I only modified the layout for ease of use.  </a:t>
          </a:r>
          <a:r>
            <a:rPr lang="en-US" sz="1200" b="0">
              <a:solidFill>
                <a:srgbClr val="FF0000"/>
              </a:solidFill>
              <a:latin typeface="Arial"/>
              <a:cs typeface="Arial"/>
            </a:rPr>
            <a:t>(I also modified the assistance rows slightly and I cover </a:t>
          </a:r>
          <a:r>
            <a:rPr lang="en-US" sz="1200" b="0" baseline="0">
              <a:solidFill>
                <a:srgbClr val="FF0000"/>
              </a:solidFill>
              <a:latin typeface="Arial"/>
              <a:cs typeface="Arial"/>
            </a:rPr>
            <a:t>that in the video</a:t>
          </a:r>
          <a:r>
            <a:rPr lang="en-US" sz="1200" b="0">
              <a:solidFill>
                <a:srgbClr val="FF0000"/>
              </a:solidFill>
              <a:latin typeface="Arial"/>
              <a:cs typeface="Arial"/>
            </a:rPr>
            <a:t>)</a:t>
          </a:r>
        </a:p>
        <a:p>
          <a:endParaRPr lang="en-US" sz="800" b="0">
            <a:solidFill>
              <a:srgbClr val="FF0000"/>
            </a:solidFill>
            <a:latin typeface="Arial"/>
            <a:cs typeface="Arial"/>
          </a:endParaRPr>
        </a:p>
        <a:p>
          <a:r>
            <a:rPr lang="en-US" sz="1300" b="0">
              <a:solidFill>
                <a:srgbClr val="FF0000"/>
              </a:solidFill>
              <a:latin typeface="Arial"/>
              <a:cs typeface="Arial"/>
            </a:rPr>
            <a:t>I put the 9 week program into one tab</a:t>
          </a:r>
          <a:r>
            <a:rPr lang="en-US" sz="1300" b="0" baseline="0">
              <a:solidFill>
                <a:srgbClr val="FF0000"/>
              </a:solidFill>
              <a:latin typeface="Arial"/>
              <a:cs typeface="Arial"/>
            </a:rPr>
            <a:t> that prints on a single sheet nicely.</a:t>
          </a:r>
          <a:r>
            <a:rPr lang="en-US" sz="1300" b="0">
              <a:solidFill>
                <a:srgbClr val="FF0000"/>
              </a:solidFill>
              <a:latin typeface="Arial"/>
              <a:cs typeface="Arial"/>
            </a:rPr>
            <a:t>					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diystrengthtraining.com/workout-spreadsheets-links/5x5-workout-routine-madcow-5x5-spreadsheet-intermediate/" TargetMode="External"/><Relationship Id="rId20" Type="http://schemas.openxmlformats.org/officeDocument/2006/relationships/hyperlink" Target="http://www.diystrengthtraining.com/workout-spreadsheet-updates/" TargetMode="External"/><Relationship Id="rId21" Type="http://schemas.openxmlformats.org/officeDocument/2006/relationships/hyperlink" Target="http://www.diystrengthtraining.com/workout-spreadsheet-updates/" TargetMode="External"/><Relationship Id="rId22" Type="http://schemas.openxmlformats.org/officeDocument/2006/relationships/hyperlink" Target="http://www.diystrengthtraining.com/workout-spreadsheet-updates/" TargetMode="External"/><Relationship Id="rId23" Type="http://schemas.openxmlformats.org/officeDocument/2006/relationships/hyperlink" Target="http://www.diystrengthtraining.com/equipment-for-strength-training/microloading-fractional-plate-homebrews/" TargetMode="External"/><Relationship Id="rId24" Type="http://schemas.openxmlformats.org/officeDocument/2006/relationships/hyperlink" Target="http://www.diystrengthtraining.com/equipment-for-strength-training/microloading-fractional-plate-homebrews/" TargetMode="External"/><Relationship Id="rId25" Type="http://schemas.openxmlformats.org/officeDocument/2006/relationships/hyperlink" Target="http://www.diystrengthtraining.com/equipment-for-strength-training/microloading-fractional-plate-homebrews/" TargetMode="External"/><Relationship Id="rId26" Type="http://schemas.openxmlformats.org/officeDocument/2006/relationships/hyperlink" Target="http://diystrengthtraining.com/MadCow/Topics/Microloading.htm" TargetMode="External"/><Relationship Id="rId27" Type="http://schemas.openxmlformats.org/officeDocument/2006/relationships/hyperlink" Target="http://diystrengthtraining.com/MadCow/Topics/Microloading.htm" TargetMode="External"/><Relationship Id="rId28" Type="http://schemas.openxmlformats.org/officeDocument/2006/relationships/hyperlink" Target="http://diystrengthtraining.com/MadCow/5x5_Program/Linear_5x5.htm" TargetMode="External"/><Relationship Id="rId29" Type="http://schemas.openxmlformats.org/officeDocument/2006/relationships/hyperlink" Target="http://diystrengthtraining.com/MadCow/5x5_Program/Linear_5x5.htm" TargetMode="External"/><Relationship Id="rId30" Type="http://schemas.openxmlformats.org/officeDocument/2006/relationships/drawing" Target="../drawings/drawing1.xml"/><Relationship Id="rId10" Type="http://schemas.openxmlformats.org/officeDocument/2006/relationships/hyperlink" Target="http://www.diystrengthtraining.com/workout-spreadsheets-links/5x5-workout-routine-madcow-5x5-spreadsheet-intermediate/" TargetMode="External"/><Relationship Id="rId11" Type="http://schemas.openxmlformats.org/officeDocument/2006/relationships/hyperlink" Target="http://www.diystrengthtraining.com/workout-spreadsheets-links/5x5-workout-routine-madcow-5x5-spreadsheet-intermediate/" TargetMode="External"/><Relationship Id="rId12" Type="http://schemas.openxmlformats.org/officeDocument/2006/relationships/hyperlink" Target="http://www.diystrengthtraining.com/workout-spreadsheets-links/5x5-workout-routine-madcow-5x5-spreadsheet-intermediate/" TargetMode="External"/><Relationship Id="rId13" Type="http://schemas.openxmlformats.org/officeDocument/2006/relationships/hyperlink" Target="http://www.diystrengthtraining.com/workout-spreadsheets-links/5x5-workout-routine-madcow-5x5-spreadsheet-intermediate/" TargetMode="External"/><Relationship Id="rId14" Type="http://schemas.openxmlformats.org/officeDocument/2006/relationships/hyperlink" Target="http://www.diystrengthtraining.com/workout-spreadsheet-updates/" TargetMode="External"/><Relationship Id="rId15" Type="http://schemas.openxmlformats.org/officeDocument/2006/relationships/hyperlink" Target="http://www.diystrengthtraining.com/workout-spreadsheet-updates/" TargetMode="External"/><Relationship Id="rId16" Type="http://schemas.openxmlformats.org/officeDocument/2006/relationships/hyperlink" Target="http://www.diystrengthtraining.com/workout-spreadsheet-updates/" TargetMode="External"/><Relationship Id="rId17" Type="http://schemas.openxmlformats.org/officeDocument/2006/relationships/hyperlink" Target="http://www.diystrengthtraining.com/workout-spreadsheet-updates/" TargetMode="External"/><Relationship Id="rId18" Type="http://schemas.openxmlformats.org/officeDocument/2006/relationships/hyperlink" Target="http://www.diystrengthtraining.com/workout-spreadsheet-updates/" TargetMode="External"/><Relationship Id="rId19" Type="http://schemas.openxmlformats.org/officeDocument/2006/relationships/hyperlink" Target="http://www.diystrengthtraining.com/workout-spreadsheet-updates/" TargetMode="External"/><Relationship Id="rId1" Type="http://schemas.openxmlformats.org/officeDocument/2006/relationships/hyperlink" Target="http://diystrengthtraining.com/MadCow/Topics/Microloading.htm" TargetMode="External"/><Relationship Id="rId2" Type="http://schemas.openxmlformats.org/officeDocument/2006/relationships/hyperlink" Target="http://diystrengthsystems.com/MadCow/" TargetMode="External"/><Relationship Id="rId3" Type="http://schemas.openxmlformats.org/officeDocument/2006/relationships/hyperlink" Target="http://diystrengthtraining.com/MadCow/5x5_Program/Linear_5x5.htm" TargetMode="External"/><Relationship Id="rId4" Type="http://schemas.openxmlformats.org/officeDocument/2006/relationships/hyperlink" Target="http://www.DIYStrengthTraining.com" TargetMode="External"/><Relationship Id="rId5" Type="http://schemas.openxmlformats.org/officeDocument/2006/relationships/hyperlink" Target="http://www.diystrengthtraining.com/workout-spreadsheets-links/5x5-workout-routine-madcow-5x5-spreadsheet-intermediate/" TargetMode="External"/><Relationship Id="rId6" Type="http://schemas.openxmlformats.org/officeDocument/2006/relationships/hyperlink" Target="http://www.diystrengthtraining.com/workout-spreadsheets-links/5x5-workout-routine-madcow-5x5-spreadsheet-intermediate/" TargetMode="External"/><Relationship Id="rId7" Type="http://schemas.openxmlformats.org/officeDocument/2006/relationships/hyperlink" Target="http://www.diystrengthtraining.com/workout-spreadsheets-links/5x5-workout-routine-madcow-5x5-spreadsheet-intermediate/" TargetMode="External"/><Relationship Id="rId8" Type="http://schemas.openxmlformats.org/officeDocument/2006/relationships/hyperlink" Target="http://www.diystrengthtraining.com/workout-spreadsheets-links/5x5-workout-routine-madcow-5x5-spreadsheet-intermediat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YStrengthTrain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K50"/>
  <sheetViews>
    <sheetView tabSelected="1" zoomScale="150" zoomScaleNormal="150" zoomScalePageLayoutView="150" workbookViewId="0">
      <selection sqref="A1:I1"/>
    </sheetView>
  </sheetViews>
  <sheetFormatPr baseColWidth="10" defaultRowHeight="12" x14ac:dyDescent="0"/>
  <sheetData>
    <row r="1" spans="1:11" ht="28">
      <c r="A1" s="115" t="s">
        <v>51</v>
      </c>
      <c r="B1" s="116"/>
      <c r="C1" s="116"/>
      <c r="D1" s="116"/>
      <c r="E1" s="116"/>
      <c r="F1" s="116"/>
      <c r="G1" s="116"/>
      <c r="H1" s="116"/>
      <c r="I1" s="116"/>
    </row>
    <row r="2" spans="1:11" ht="17">
      <c r="A2" s="11"/>
      <c r="B2" s="12"/>
      <c r="C2" s="12"/>
      <c r="D2" s="12"/>
      <c r="E2" s="13" t="s">
        <v>52</v>
      </c>
      <c r="F2" s="12"/>
      <c r="G2" s="12"/>
      <c r="H2" s="12"/>
      <c r="I2" s="12"/>
    </row>
    <row r="3" spans="1:11" ht="18" thickBot="1">
      <c r="A3" s="20"/>
      <c r="B3" s="9"/>
      <c r="C3" s="9"/>
      <c r="D3" s="9"/>
      <c r="E3" s="10" t="s">
        <v>53</v>
      </c>
      <c r="F3" s="9"/>
      <c r="G3" s="9"/>
      <c r="H3" s="9"/>
      <c r="I3" s="9"/>
    </row>
    <row r="4" spans="1:11" ht="17">
      <c r="A4" s="117" t="s">
        <v>83</v>
      </c>
      <c r="B4" s="117"/>
      <c r="C4" s="117"/>
      <c r="D4" s="117"/>
      <c r="E4" s="13"/>
      <c r="F4" s="118" t="s">
        <v>82</v>
      </c>
      <c r="G4" s="118"/>
      <c r="H4" s="118"/>
      <c r="I4" s="118"/>
    </row>
    <row r="5" spans="1:11" ht="18" thickBot="1">
      <c r="A5" s="14"/>
      <c r="B5" s="4"/>
      <c r="C5" s="15"/>
      <c r="D5" s="111" t="s">
        <v>84</v>
      </c>
      <c r="E5" s="111"/>
      <c r="F5" s="111"/>
      <c r="G5" s="4"/>
      <c r="H5" s="4"/>
      <c r="I5" s="4"/>
    </row>
    <row r="6" spans="1:11" ht="21">
      <c r="A6" s="102"/>
      <c r="B6" s="103"/>
      <c r="C6" s="103"/>
      <c r="D6" s="103"/>
      <c r="E6" s="103"/>
      <c r="F6" s="103"/>
      <c r="G6" s="103"/>
      <c r="H6" s="103"/>
      <c r="I6" s="104"/>
    </row>
    <row r="7" spans="1:11" ht="21">
      <c r="A7" s="112"/>
      <c r="B7" s="113"/>
      <c r="C7" s="113"/>
      <c r="D7" s="113"/>
      <c r="E7" s="113"/>
      <c r="F7" s="113"/>
      <c r="G7" s="113"/>
      <c r="H7" s="113"/>
      <c r="I7" s="114"/>
    </row>
    <row r="8" spans="1:11" ht="21">
      <c r="A8" s="112"/>
      <c r="B8" s="113"/>
      <c r="C8" s="113"/>
      <c r="D8" s="113"/>
      <c r="E8" s="113"/>
      <c r="F8" s="113"/>
      <c r="G8" s="113"/>
      <c r="H8" s="113"/>
      <c r="I8" s="114"/>
    </row>
    <row r="9" spans="1:11" ht="17">
      <c r="A9" s="105"/>
      <c r="B9" s="106"/>
      <c r="C9" s="106"/>
      <c r="D9" s="106"/>
      <c r="E9" s="106"/>
      <c r="F9" s="106"/>
      <c r="G9" s="106"/>
      <c r="H9" s="106"/>
      <c r="I9" s="107"/>
    </row>
    <row r="10" spans="1:11" ht="18" thickBot="1">
      <c r="A10" s="105"/>
      <c r="B10" s="106"/>
      <c r="C10" s="106"/>
      <c r="D10" s="106"/>
      <c r="E10" s="106"/>
      <c r="F10" s="106"/>
      <c r="G10" s="106"/>
      <c r="H10" s="106"/>
      <c r="I10" s="107"/>
    </row>
    <row r="11" spans="1:11" ht="20" thickBot="1">
      <c r="A11" s="99" t="s">
        <v>86</v>
      </c>
      <c r="B11" s="100"/>
      <c r="C11" s="100"/>
      <c r="D11" s="100"/>
      <c r="E11" s="100"/>
      <c r="F11" s="100"/>
      <c r="G11" s="100"/>
      <c r="H11" s="100"/>
      <c r="I11" s="101"/>
      <c r="J11" s="36"/>
      <c r="K11" s="36"/>
    </row>
    <row r="12" spans="1:11" ht="20" thickBot="1">
      <c r="A12" s="108" t="s">
        <v>87</v>
      </c>
      <c r="B12" s="109"/>
      <c r="C12" s="109"/>
      <c r="D12" s="109"/>
      <c r="E12" s="109"/>
      <c r="F12" s="109"/>
      <c r="G12" s="109"/>
      <c r="H12" s="109"/>
      <c r="I12" s="110"/>
      <c r="J12" s="42"/>
      <c r="K12" s="41"/>
    </row>
    <row r="13" spans="1:11" ht="21">
      <c r="A13" s="17" t="s">
        <v>59</v>
      </c>
      <c r="B13" s="4"/>
      <c r="C13" s="4"/>
      <c r="D13" s="4"/>
      <c r="E13" s="4"/>
      <c r="F13" s="4"/>
      <c r="G13" s="4"/>
      <c r="H13" s="4"/>
      <c r="I13" s="4"/>
    </row>
    <row r="14" spans="1:11">
      <c r="A14" s="14"/>
      <c r="B14" s="4"/>
      <c r="C14" s="4"/>
      <c r="D14" s="4"/>
      <c r="E14" s="4"/>
      <c r="F14" s="4"/>
      <c r="G14" s="4"/>
      <c r="H14" s="4"/>
      <c r="I14" s="4"/>
    </row>
    <row r="15" spans="1:11">
      <c r="A15" s="96" t="s">
        <v>60</v>
      </c>
      <c r="B15" s="97"/>
      <c r="C15" s="97"/>
      <c r="D15" s="4"/>
      <c r="E15" s="4"/>
      <c r="F15" s="4"/>
      <c r="G15" s="4"/>
      <c r="H15" s="4"/>
      <c r="I15" s="4"/>
    </row>
    <row r="16" spans="1:11">
      <c r="A16" s="14"/>
      <c r="B16" s="4"/>
      <c r="C16" s="4"/>
      <c r="D16" s="4"/>
      <c r="E16" s="4"/>
      <c r="F16" s="4"/>
      <c r="G16" s="4"/>
      <c r="H16" s="4"/>
      <c r="I16" s="4"/>
    </row>
    <row r="17" spans="1:9">
      <c r="A17" s="21" t="s">
        <v>61</v>
      </c>
      <c r="B17" s="4"/>
      <c r="C17" s="4"/>
      <c r="D17" s="4"/>
      <c r="E17" s="4"/>
      <c r="F17" s="4"/>
      <c r="G17" s="4"/>
      <c r="H17" s="4"/>
      <c r="I17" s="4"/>
    </row>
    <row r="18" spans="1:9">
      <c r="A18" s="21" t="s">
        <v>62</v>
      </c>
      <c r="B18" s="4"/>
      <c r="C18" s="4"/>
      <c r="D18" s="4"/>
      <c r="E18" s="4"/>
      <c r="F18" s="4"/>
      <c r="G18" s="4"/>
      <c r="H18" s="4"/>
      <c r="I18" s="4"/>
    </row>
    <row r="19" spans="1:9">
      <c r="A19" s="21" t="s">
        <v>63</v>
      </c>
      <c r="B19" s="4"/>
      <c r="C19" s="4"/>
      <c r="D19" s="4"/>
      <c r="E19" s="4"/>
      <c r="F19" s="4"/>
      <c r="G19" s="4"/>
      <c r="H19" s="4"/>
      <c r="I19" s="4"/>
    </row>
    <row r="20" spans="1:9">
      <c r="A20" s="21" t="s">
        <v>64</v>
      </c>
      <c r="B20" s="4"/>
      <c r="C20" s="4"/>
      <c r="D20" s="4"/>
      <c r="E20" s="4"/>
      <c r="F20" s="4"/>
      <c r="G20" s="4"/>
      <c r="H20" s="4"/>
      <c r="I20" s="4"/>
    </row>
    <row r="21" spans="1:9">
      <c r="A21" s="21" t="s">
        <v>65</v>
      </c>
      <c r="B21" s="4"/>
      <c r="C21" s="4"/>
      <c r="D21" s="4"/>
      <c r="E21" s="4"/>
      <c r="F21" s="4"/>
      <c r="G21" s="4"/>
      <c r="H21" s="4"/>
      <c r="I21" s="4"/>
    </row>
    <row r="22" spans="1:9">
      <c r="A22" s="21" t="s">
        <v>66</v>
      </c>
      <c r="B22" s="4"/>
      <c r="C22" s="4"/>
      <c r="D22" s="4"/>
      <c r="E22" s="4"/>
      <c r="F22" s="4"/>
      <c r="G22" s="4"/>
      <c r="H22" s="4"/>
      <c r="I22" s="4"/>
    </row>
    <row r="23" spans="1:9">
      <c r="A23" s="21" t="s">
        <v>67</v>
      </c>
      <c r="B23" s="4"/>
      <c r="C23" s="4"/>
      <c r="D23" s="4"/>
      <c r="E23" s="4"/>
      <c r="F23" s="4"/>
      <c r="G23" s="4"/>
      <c r="H23" s="4"/>
      <c r="I23" s="4"/>
    </row>
    <row r="24" spans="1:9">
      <c r="A24" s="21"/>
      <c r="B24" s="4"/>
      <c r="C24" s="4"/>
      <c r="D24" s="4"/>
      <c r="E24" s="4"/>
      <c r="F24" s="4"/>
      <c r="G24" s="4"/>
      <c r="H24" s="4"/>
      <c r="I24" s="4"/>
    </row>
    <row r="25" spans="1:9">
      <c r="A25" s="21" t="s">
        <v>68</v>
      </c>
      <c r="B25" s="4"/>
      <c r="C25" s="4"/>
      <c r="D25" s="4"/>
      <c r="E25" s="4"/>
      <c r="F25" s="4"/>
      <c r="G25" s="4"/>
      <c r="H25" s="4"/>
      <c r="I25" s="4"/>
    </row>
    <row r="26" spans="1:9">
      <c r="A26" s="21" t="s">
        <v>69</v>
      </c>
      <c r="B26" s="4"/>
      <c r="C26" s="4"/>
      <c r="D26" s="4"/>
      <c r="E26" s="4"/>
      <c r="F26" s="4"/>
      <c r="G26" s="4"/>
      <c r="H26" s="4"/>
      <c r="I26" s="4"/>
    </row>
    <row r="27" spans="1:9">
      <c r="A27" s="14" t="s">
        <v>70</v>
      </c>
      <c r="B27" s="4"/>
      <c r="C27" s="4"/>
      <c r="D27" s="4"/>
      <c r="E27" s="4"/>
      <c r="F27" s="4"/>
      <c r="G27" s="4"/>
      <c r="H27" s="4"/>
      <c r="I27" s="4"/>
    </row>
    <row r="28" spans="1:9">
      <c r="A28" s="14" t="s">
        <v>71</v>
      </c>
      <c r="B28" s="4"/>
      <c r="C28" s="4"/>
      <c r="D28" s="4"/>
      <c r="E28" s="4"/>
      <c r="F28" s="4"/>
      <c r="G28" s="4"/>
      <c r="H28" s="4"/>
      <c r="I28" s="4"/>
    </row>
    <row r="29" spans="1:9">
      <c r="A29" s="14" t="s">
        <v>72</v>
      </c>
      <c r="B29" s="4"/>
      <c r="C29" s="4"/>
      <c r="D29" s="4"/>
      <c r="E29" s="4"/>
      <c r="F29" s="4"/>
      <c r="G29" s="4"/>
      <c r="H29" s="4"/>
      <c r="I29" s="4"/>
    </row>
    <row r="30" spans="1:9">
      <c r="A30" s="14"/>
      <c r="B30" s="4"/>
      <c r="C30" s="4"/>
      <c r="D30" s="4"/>
      <c r="E30" s="4"/>
      <c r="F30" s="4"/>
      <c r="G30" s="4"/>
      <c r="H30" s="4"/>
      <c r="I30" s="4"/>
    </row>
    <row r="31" spans="1:9" ht="21">
      <c r="A31" s="17" t="s">
        <v>49</v>
      </c>
      <c r="B31" s="4"/>
      <c r="C31" s="4"/>
      <c r="D31" s="4"/>
      <c r="E31" s="4"/>
      <c r="F31" s="4"/>
      <c r="G31" s="4"/>
      <c r="H31" s="4"/>
      <c r="I31" s="4"/>
    </row>
    <row r="32" spans="1:9">
      <c r="A32" s="14"/>
      <c r="B32" s="4"/>
      <c r="C32" s="4"/>
      <c r="D32" s="4"/>
      <c r="E32" s="4"/>
      <c r="F32" s="4"/>
      <c r="G32" s="4"/>
      <c r="H32" s="4"/>
      <c r="I32" s="4"/>
    </row>
    <row r="33" spans="1:9">
      <c r="A33" s="14" t="s">
        <v>55</v>
      </c>
      <c r="B33" s="4"/>
      <c r="C33" s="4"/>
      <c r="D33" s="4"/>
      <c r="E33" s="4"/>
      <c r="F33" s="4"/>
      <c r="G33" s="4"/>
      <c r="H33" s="4"/>
      <c r="I33" s="4"/>
    </row>
    <row r="34" spans="1:9">
      <c r="A34" s="14"/>
      <c r="B34" s="4"/>
      <c r="C34" s="4"/>
      <c r="D34" s="4"/>
      <c r="E34" s="4"/>
      <c r="F34" s="4"/>
      <c r="G34" s="4"/>
      <c r="H34" s="4"/>
      <c r="I34" s="4"/>
    </row>
    <row r="35" spans="1:9">
      <c r="A35" s="14" t="s">
        <v>44</v>
      </c>
      <c r="B35" s="4"/>
      <c r="C35" s="4"/>
      <c r="D35" s="4"/>
      <c r="E35" s="4"/>
      <c r="F35" s="4"/>
      <c r="G35" s="4"/>
      <c r="H35" s="4"/>
      <c r="I35" s="4"/>
    </row>
    <row r="36" spans="1:9">
      <c r="A36" s="14" t="s">
        <v>41</v>
      </c>
      <c r="B36" s="4"/>
      <c r="C36" s="4"/>
      <c r="D36" s="4"/>
      <c r="E36" s="4"/>
      <c r="F36" s="4"/>
      <c r="G36" s="4"/>
      <c r="H36" s="4"/>
      <c r="I36" s="4"/>
    </row>
    <row r="37" spans="1:9">
      <c r="A37" s="14" t="s">
        <v>42</v>
      </c>
      <c r="B37" s="4"/>
      <c r="C37" s="4"/>
      <c r="D37" s="4"/>
      <c r="E37" s="4"/>
      <c r="F37" s="4"/>
      <c r="G37" s="4"/>
      <c r="H37" s="4"/>
      <c r="I37" s="4"/>
    </row>
    <row r="38" spans="1:9">
      <c r="A38" s="14"/>
      <c r="B38" s="4"/>
      <c r="C38" s="4"/>
      <c r="D38" s="4"/>
      <c r="E38" s="4"/>
      <c r="F38" s="4"/>
      <c r="G38" s="4"/>
      <c r="H38" s="4"/>
      <c r="I38" s="4"/>
    </row>
    <row r="39" spans="1:9">
      <c r="A39" s="14" t="s">
        <v>43</v>
      </c>
      <c r="B39" s="4"/>
      <c r="C39" s="4"/>
      <c r="D39" s="4"/>
      <c r="E39" s="4"/>
      <c r="F39" s="4"/>
      <c r="G39" s="4"/>
      <c r="H39" s="4"/>
      <c r="I39" s="4"/>
    </row>
    <row r="40" spans="1:9">
      <c r="A40" s="14" t="s">
        <v>45</v>
      </c>
      <c r="B40" s="4"/>
      <c r="C40" s="4"/>
      <c r="D40" s="4"/>
      <c r="E40" s="4"/>
      <c r="F40" s="4"/>
      <c r="G40" s="4"/>
      <c r="H40" s="4"/>
      <c r="I40" s="4"/>
    </row>
    <row r="41" spans="1:9">
      <c r="A41" s="14" t="s">
        <v>46</v>
      </c>
      <c r="B41" s="4"/>
      <c r="C41" s="4"/>
      <c r="D41" s="4"/>
      <c r="E41" s="4"/>
      <c r="F41" s="4"/>
      <c r="G41" s="4"/>
      <c r="H41" s="4"/>
      <c r="I41" s="4"/>
    </row>
    <row r="42" spans="1:9">
      <c r="A42" s="14"/>
      <c r="B42" s="4"/>
      <c r="C42" s="4"/>
      <c r="D42" s="4"/>
      <c r="E42" s="4"/>
      <c r="F42" s="4"/>
      <c r="G42" s="4"/>
      <c r="H42" s="4"/>
      <c r="I42" s="4"/>
    </row>
    <row r="43" spans="1:9">
      <c r="A43" s="14" t="s">
        <v>58</v>
      </c>
      <c r="B43" s="4"/>
      <c r="C43" s="4"/>
      <c r="D43" s="4"/>
      <c r="E43" s="4"/>
      <c r="F43" s="4"/>
      <c r="G43" s="4"/>
      <c r="H43" s="4"/>
      <c r="I43" s="4"/>
    </row>
    <row r="44" spans="1:9">
      <c r="A44" s="14" t="s">
        <v>47</v>
      </c>
      <c r="B44" s="4"/>
      <c r="C44" s="4"/>
      <c r="D44" s="4"/>
      <c r="E44" s="4"/>
      <c r="F44" s="4"/>
      <c r="G44" s="4"/>
      <c r="H44" s="4"/>
      <c r="I44" s="4"/>
    </row>
    <row r="45" spans="1:9">
      <c r="A45" s="14" t="s">
        <v>48</v>
      </c>
      <c r="B45" s="4"/>
      <c r="C45" s="4"/>
      <c r="D45" s="4"/>
      <c r="E45" s="4"/>
      <c r="F45" s="4"/>
      <c r="G45" s="4"/>
      <c r="H45" s="4"/>
      <c r="I45" s="4"/>
    </row>
    <row r="46" spans="1:9">
      <c r="A46" s="14"/>
      <c r="B46" s="4"/>
      <c r="C46" s="4"/>
      <c r="D46" s="4"/>
      <c r="E46" s="4"/>
      <c r="F46" s="4"/>
      <c r="G46" s="4"/>
      <c r="H46" s="4"/>
      <c r="I46" s="4"/>
    </row>
    <row r="47" spans="1:9">
      <c r="A47" s="14" t="s">
        <v>54</v>
      </c>
      <c r="B47" s="4"/>
      <c r="C47" s="4"/>
      <c r="D47" s="4"/>
      <c r="E47" s="4"/>
      <c r="F47" s="4"/>
      <c r="G47" s="4"/>
      <c r="H47" s="4"/>
      <c r="I47" s="4"/>
    </row>
    <row r="48" spans="1:9">
      <c r="A48" s="14" t="s">
        <v>56</v>
      </c>
      <c r="B48" s="4"/>
      <c r="C48" s="4"/>
      <c r="D48" s="4"/>
      <c r="E48" s="4"/>
      <c r="F48" s="4"/>
      <c r="G48" s="4"/>
      <c r="H48" s="4"/>
      <c r="I48" s="4"/>
    </row>
    <row r="49" spans="1:9">
      <c r="A49" s="14" t="s">
        <v>57</v>
      </c>
      <c r="B49" s="4"/>
      <c r="C49" s="4"/>
      <c r="D49" s="4"/>
      <c r="E49" s="4"/>
      <c r="F49" s="4"/>
      <c r="G49" s="4"/>
      <c r="H49" s="4"/>
      <c r="I49" s="4"/>
    </row>
    <row r="50" spans="1:9">
      <c r="A50" s="96" t="s">
        <v>73</v>
      </c>
      <c r="B50" s="97"/>
      <c r="C50" s="97"/>
      <c r="D50" s="98" t="s">
        <v>80</v>
      </c>
      <c r="E50" s="98"/>
      <c r="F50" s="98"/>
      <c r="G50" s="4"/>
      <c r="H50" s="4"/>
      <c r="I50" s="4"/>
    </row>
  </sheetData>
  <mergeCells count="14">
    <mergeCell ref="D5:F5"/>
    <mergeCell ref="A7:I7"/>
    <mergeCell ref="A8:I8"/>
    <mergeCell ref="A1:I1"/>
    <mergeCell ref="A4:D4"/>
    <mergeCell ref="F4:I4"/>
    <mergeCell ref="A15:C15"/>
    <mergeCell ref="A50:C50"/>
    <mergeCell ref="D50:F50"/>
    <mergeCell ref="A11:I11"/>
    <mergeCell ref="A6:I6"/>
    <mergeCell ref="A9:I9"/>
    <mergeCell ref="A10:I10"/>
    <mergeCell ref="A12:I12"/>
  </mergeCells>
  <hyperlinks>
    <hyperlink ref="A50" r:id="rId1"/>
    <hyperlink ref="A4" r:id="rId2" display="Link to Main Website"/>
    <hyperlink ref="A15" r:id="rId3"/>
    <hyperlink ref="D5" r:id="rId4"/>
    <hyperlink ref="A11" r:id="rId5" tooltip="Click here to watch my video on using the spreadsheet"/>
    <hyperlink ref="B11" r:id="rId6" tooltip="Click here to watch my video on using the spreadsheet" display="http://www.diystrengthtraining.com/workout-spreadsheets-links/5x5-workout-routine-madcow-5x5-spreadsheet-intermediate/"/>
    <hyperlink ref="C11" r:id="rId7" tooltip="Click here to watch my video on using the spreadsheet" display="http://www.diystrengthtraining.com/workout-spreadsheets-links/5x5-workout-routine-madcow-5x5-spreadsheet-intermediate/"/>
    <hyperlink ref="D11" r:id="rId8" tooltip="Click here to watch my video on using the spreadsheet" display="http://www.diystrengthtraining.com/workout-spreadsheets-links/5x5-workout-routine-madcow-5x5-spreadsheet-intermediate/"/>
    <hyperlink ref="E11" r:id="rId9" tooltip="Click here to watch my video on using the spreadsheet" display="http://www.diystrengthtraining.com/workout-spreadsheets-links/5x5-workout-routine-madcow-5x5-spreadsheet-intermediate/"/>
    <hyperlink ref="F11" r:id="rId10" tooltip="Click here to watch my video on using the spreadsheet" display="http://www.diystrengthtraining.com/workout-spreadsheets-links/5x5-workout-routine-madcow-5x5-spreadsheet-intermediate/"/>
    <hyperlink ref="G11" r:id="rId11" tooltip="Click here to watch my video on using the spreadsheet" display="http://www.diystrengthtraining.com/workout-spreadsheets-links/5x5-workout-routine-madcow-5x5-spreadsheet-intermediate/"/>
    <hyperlink ref="H11" r:id="rId12" tooltip="Click here to watch my video on using the spreadsheet" display="http://www.diystrengthtraining.com/workout-spreadsheets-links/5x5-workout-routine-madcow-5x5-spreadsheet-intermediate/"/>
    <hyperlink ref="I11" r:id="rId13" tooltip="Click here to watch my video on using the spreadsheet" display="http://www.diystrengthtraining.com/workout-spreadsheets-links/5x5-workout-routine-madcow-5x5-spreadsheet-intermediate/"/>
    <hyperlink ref="A12" r:id="rId14" tooltip="Sign up so I can notify you if I update this spreadsheet"/>
    <hyperlink ref="B12" r:id="rId15" tooltip="Sign up so I can notify you if I update this spreadsheet" display="http://www.diystrengthtraining.com/workout-spreadsheet-updates/"/>
    <hyperlink ref="C12" r:id="rId16" tooltip="Sign up so I can notify you if I update this spreadsheet" display="http://www.diystrengthtraining.com/workout-spreadsheet-updates/"/>
    <hyperlink ref="D12" r:id="rId17" tooltip="Sign up so I can notify you if I update this spreadsheet" display="http://www.diystrengthtraining.com/workout-spreadsheet-updates/"/>
    <hyperlink ref="E12" r:id="rId18" tooltip="Sign up so I can notify you if I update this spreadsheet" display="http://www.diystrengthtraining.com/workout-spreadsheet-updates/"/>
    <hyperlink ref="F12" r:id="rId19" tooltip="Sign up so I can notify you if I update this spreadsheet" display="http://www.diystrengthtraining.com/workout-spreadsheet-updates/"/>
    <hyperlink ref="G12" r:id="rId20" tooltip="Sign up so I can notify you if I update this spreadsheet" display="http://www.diystrengthtraining.com/workout-spreadsheet-updates/"/>
    <hyperlink ref="H12" r:id="rId21" tooltip="Sign up so I can notify you if I update this spreadsheet" display="http://www.diystrengthtraining.com/workout-spreadsheet-updates/"/>
    <hyperlink ref="I12" r:id="rId22" tooltip="Sign up so I can notify you if I update this spreadsheet" display="http://www.diystrengthtraining.com/workout-spreadsheet-updates/"/>
    <hyperlink ref="D50" r:id="rId23" tooltip="My Microloading Ideas"/>
    <hyperlink ref="E50" r:id="rId24" tooltip="My Microloading Ideas" display="http://www.diystrengthtraining.com/equipment-for-strength-training/microloading-fractional-plate-homebrews/"/>
    <hyperlink ref="F50" r:id="rId25" tooltip="My Microloading Ideas" display="http://www.diystrengthtraining.com/equipment-for-strength-training/microloading-fractional-plate-homebrews/"/>
    <hyperlink ref="B50" r:id="rId26" display="http://diystrengthtraining.com/MadCow/Topics/Microloading.htm"/>
    <hyperlink ref="C50" r:id="rId27" display="http://diystrengthtraining.com/MadCow/Topics/Microloading.htm"/>
    <hyperlink ref="B15" r:id="rId28" display="http://diystrengthtraining.com/MadCow/5x5_Program/Linear_5x5.htm"/>
    <hyperlink ref="C15" r:id="rId29" display="http://diystrengthtraining.com/MadCow/5x5_Program/Linear_5x5.htm"/>
  </hyperlinks>
  <pageMargins left="0.75" right="0.75" top="1" bottom="1" header="0.5" footer="0.5"/>
  <pageSetup orientation="portrait" horizontalDpi="4294967292" verticalDpi="4294967292"/>
  <drawing r:id="rId3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72"/>
  <sheetViews>
    <sheetView showGridLines="0" zoomScale="150" zoomScaleNormal="150" zoomScalePageLayoutView="150" workbookViewId="0">
      <pane ySplit="9" topLeftCell="A10" activePane="bottomLeft" state="frozenSplit"/>
      <selection pane="bottomLeft" sqref="A1:D1"/>
    </sheetView>
  </sheetViews>
  <sheetFormatPr baseColWidth="10" defaultColWidth="8.83203125" defaultRowHeight="12" x14ac:dyDescent="0"/>
  <cols>
    <col min="1" max="1" width="5" customWidth="1"/>
    <col min="2" max="2" width="11.83203125" customWidth="1"/>
    <col min="3" max="3" width="5.33203125" customWidth="1"/>
    <col min="4" max="4" width="3.83203125" customWidth="1"/>
    <col min="5" max="5" width="8.6640625" customWidth="1"/>
    <col min="6" max="6" width="3.83203125" customWidth="1"/>
    <col min="7" max="7" width="8.6640625" customWidth="1"/>
    <col min="8" max="8" width="3.83203125" customWidth="1"/>
    <col min="9" max="9" width="8.6640625" customWidth="1"/>
    <col min="10" max="10" width="3.83203125" customWidth="1"/>
    <col min="11" max="11" width="8.6640625" customWidth="1"/>
    <col min="12" max="12" width="3.83203125" customWidth="1"/>
    <col min="13" max="13" width="8.6640625" customWidth="1"/>
    <col min="14" max="14" width="3.83203125" customWidth="1"/>
    <col min="15" max="15" width="8.6640625" customWidth="1"/>
    <col min="16" max="16" width="3.83203125" customWidth="1"/>
    <col min="17" max="17" width="8.6640625" customWidth="1"/>
    <col min="18" max="18" width="3.83203125" customWidth="1"/>
    <col min="19" max="19" width="8.6640625" customWidth="1"/>
    <col min="20" max="20" width="3.83203125" customWidth="1"/>
    <col min="21" max="21" width="8.6640625" customWidth="1"/>
  </cols>
  <sheetData>
    <row r="1" spans="1:21">
      <c r="A1" s="161" t="s">
        <v>84</v>
      </c>
      <c r="B1" s="161"/>
      <c r="C1" s="161"/>
      <c r="D1" s="161"/>
    </row>
    <row r="2" spans="1:21" ht="24">
      <c r="A2" s="14"/>
      <c r="B2" s="22" t="s">
        <v>23</v>
      </c>
      <c r="C2" s="22" t="s">
        <v>74</v>
      </c>
      <c r="D2" s="44" t="s">
        <v>22</v>
      </c>
      <c r="E2" s="22" t="s">
        <v>12</v>
      </c>
      <c r="H2" s="18"/>
      <c r="I2" s="18"/>
      <c r="J2" s="4"/>
      <c r="K2" s="18"/>
    </row>
    <row r="3" spans="1:21">
      <c r="A3" s="43" t="s">
        <v>1</v>
      </c>
      <c r="B3" s="3">
        <v>315</v>
      </c>
      <c r="C3" s="3">
        <v>5</v>
      </c>
      <c r="D3" s="19">
        <f>(B3)/(1.0278-(0.0278*C3))</f>
        <v>354.4104410441044</v>
      </c>
      <c r="E3" s="19">
        <f>D3*(1.0278-(0.0278*5))</f>
        <v>315</v>
      </c>
      <c r="G3" s="135" t="s">
        <v>26</v>
      </c>
      <c r="H3" s="136"/>
      <c r="I3" s="8">
        <v>0.125</v>
      </c>
      <c r="J3" s="35" t="s">
        <v>76</v>
      </c>
      <c r="K3" s="4"/>
    </row>
    <row r="4" spans="1:21" ht="12" customHeight="1">
      <c r="A4" s="43" t="s">
        <v>4</v>
      </c>
      <c r="B4" s="3">
        <v>225</v>
      </c>
      <c r="C4" s="3">
        <v>5</v>
      </c>
      <c r="D4" s="19">
        <f>(B4)/(1.0278-(0.0278*C4))</f>
        <v>253.15031503150314</v>
      </c>
      <c r="E4" s="19">
        <f>D4*(1.0278-(0.0278*5))</f>
        <v>225</v>
      </c>
      <c r="J4" s="137" t="s">
        <v>29</v>
      </c>
      <c r="K4" s="137"/>
    </row>
    <row r="5" spans="1:21">
      <c r="A5" s="43" t="s">
        <v>5</v>
      </c>
      <c r="B5" s="3">
        <v>205</v>
      </c>
      <c r="C5" s="3">
        <v>5</v>
      </c>
      <c r="D5" s="19">
        <f>(B5)/(1.0278-(0.0278*C5))</f>
        <v>230.64806480648065</v>
      </c>
      <c r="E5" s="19">
        <f>D5*(1.0278-(0.0278*5))</f>
        <v>205</v>
      </c>
      <c r="G5" s="135" t="s">
        <v>28</v>
      </c>
      <c r="H5" s="136"/>
      <c r="I5" s="6">
        <v>0.6</v>
      </c>
      <c r="J5" s="137"/>
      <c r="K5" s="137"/>
    </row>
    <row r="6" spans="1:21">
      <c r="A6" s="43" t="s">
        <v>11</v>
      </c>
      <c r="B6" s="3">
        <v>315</v>
      </c>
      <c r="C6" s="3">
        <v>5</v>
      </c>
      <c r="D6" s="19">
        <f>(B6)/(1.0278-(0.0278*C6))</f>
        <v>354.4104410441044</v>
      </c>
      <c r="E6" s="19">
        <f>D6*(1.0278-(0.0278*5))</f>
        <v>315</v>
      </c>
      <c r="J6" s="137"/>
      <c r="K6" s="137"/>
    </row>
    <row r="7" spans="1:21">
      <c r="A7" s="43" t="s">
        <v>7</v>
      </c>
      <c r="B7" s="3">
        <v>185</v>
      </c>
      <c r="C7" s="3">
        <v>5</v>
      </c>
      <c r="D7" s="19">
        <f>(B7)/(1.0278-(0.0278*C7))</f>
        <v>208.14581458145813</v>
      </c>
      <c r="E7" s="19">
        <f>D7*(1.0278-(0.0278*5))</f>
        <v>185</v>
      </c>
      <c r="H7" s="4"/>
      <c r="I7" s="4"/>
      <c r="J7" s="137"/>
      <c r="K7" s="137"/>
    </row>
    <row r="8" spans="1:21" ht="13" thickBot="1">
      <c r="A8" s="1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21" s="29" customFormat="1" thickBot="1">
      <c r="A9" s="94" t="s">
        <v>24</v>
      </c>
      <c r="B9" s="95" t="s">
        <v>2</v>
      </c>
      <c r="C9" s="95" t="s">
        <v>3</v>
      </c>
      <c r="D9" s="138" t="s">
        <v>13</v>
      </c>
      <c r="E9" s="138"/>
      <c r="F9" s="138" t="s">
        <v>14</v>
      </c>
      <c r="G9" s="138"/>
      <c r="H9" s="138" t="s">
        <v>15</v>
      </c>
      <c r="I9" s="138"/>
      <c r="J9" s="138" t="s">
        <v>16</v>
      </c>
      <c r="K9" s="138"/>
      <c r="L9" s="138" t="s">
        <v>17</v>
      </c>
      <c r="M9" s="138"/>
      <c r="N9" s="138" t="s">
        <v>18</v>
      </c>
      <c r="O9" s="138"/>
      <c r="P9" s="138" t="s">
        <v>19</v>
      </c>
      <c r="Q9" s="138"/>
      <c r="R9" s="138" t="s">
        <v>20</v>
      </c>
      <c r="S9" s="138"/>
      <c r="T9" s="138" t="s">
        <v>21</v>
      </c>
      <c r="U9" s="138"/>
    </row>
    <row r="10" spans="1:21" ht="12" customHeight="1">
      <c r="A10" s="139" t="s">
        <v>0</v>
      </c>
      <c r="B10" s="142" t="s">
        <v>1</v>
      </c>
      <c r="C10" s="45">
        <v>5</v>
      </c>
      <c r="D10" s="46">
        <f>D$14*(1-4*$I$3)</f>
        <v>145.98035156249998</v>
      </c>
      <c r="E10" s="47"/>
      <c r="F10" s="48">
        <f>F$14*(1-4*$I$3)</f>
        <v>149.72343749999999</v>
      </c>
      <c r="G10" s="47"/>
      <c r="H10" s="48">
        <f>H$14*(1-4*$I$3)</f>
        <v>153.5625</v>
      </c>
      <c r="I10" s="47"/>
      <c r="J10" s="48">
        <f>J$14*(1-4*$I$3)</f>
        <v>157.5</v>
      </c>
      <c r="K10" s="47"/>
      <c r="L10" s="46">
        <f>L$14*(1-4*'Weeks 1-9 (Single Factor)'!$I$3)</f>
        <v>161.4375</v>
      </c>
      <c r="M10" s="47"/>
      <c r="N10" s="48">
        <f>N$14*(1-4*'Weeks 1-9 (Single Factor)'!$I$3)</f>
        <v>165.47343749999999</v>
      </c>
      <c r="O10" s="47"/>
      <c r="P10" s="48">
        <f>P$14*(1-4*'Weeks 1-9 (Single Factor)'!$I$3)</f>
        <v>169.61027343749998</v>
      </c>
      <c r="Q10" s="47"/>
      <c r="R10" s="48">
        <f>R$14*(1-4*'Weeks 1-9 (Single Factor)'!$I$3)</f>
        <v>173.85053027343747</v>
      </c>
      <c r="S10" s="47"/>
      <c r="T10" s="48">
        <f>T$14*(1-4*'Weeks 1-9 (Single Factor)'!$I$3)</f>
        <v>178.1967935302734</v>
      </c>
      <c r="U10" s="47"/>
    </row>
    <row r="11" spans="1:21">
      <c r="A11" s="140"/>
      <c r="B11" s="143"/>
      <c r="C11" s="49">
        <v>5</v>
      </c>
      <c r="D11" s="50">
        <f>D$14*(1-3*$I$3)</f>
        <v>182.47543945312498</v>
      </c>
      <c r="E11" s="51"/>
      <c r="F11" s="52">
        <f>F$14*(1-3*$I$3)</f>
        <v>187.154296875</v>
      </c>
      <c r="G11" s="51"/>
      <c r="H11" s="52">
        <f>H$14*(1-3*$I$3)</f>
        <v>191.953125</v>
      </c>
      <c r="I11" s="51"/>
      <c r="J11" s="52">
        <f>J$14*(1-3*$I$3)</f>
        <v>196.875</v>
      </c>
      <c r="K11" s="51"/>
      <c r="L11" s="50">
        <f>L$14*(1-3*'Weeks 1-9 (Single Factor)'!$I$3)</f>
        <v>201.796875</v>
      </c>
      <c r="M11" s="51"/>
      <c r="N11" s="52">
        <f>N$14*(1-3*'Weeks 1-9 (Single Factor)'!$I$3)</f>
        <v>206.841796875</v>
      </c>
      <c r="O11" s="51"/>
      <c r="P11" s="52">
        <f>P$14*(1-3*'Weeks 1-9 (Single Factor)'!$I$3)</f>
        <v>212.01284179687497</v>
      </c>
      <c r="Q11" s="51"/>
      <c r="R11" s="52">
        <f>R$14*(1-3*'Weeks 1-9 (Single Factor)'!$I$3)</f>
        <v>217.31316284179684</v>
      </c>
      <c r="S11" s="51"/>
      <c r="T11" s="52">
        <f>T$14*(1-3*'Weeks 1-9 (Single Factor)'!$I$3)</f>
        <v>222.74599191284176</v>
      </c>
      <c r="U11" s="51"/>
    </row>
    <row r="12" spans="1:21">
      <c r="A12" s="140"/>
      <c r="B12" s="143"/>
      <c r="C12" s="49">
        <v>5</v>
      </c>
      <c r="D12" s="50">
        <f>D$14*(1-2*$I$3)</f>
        <v>218.97052734374995</v>
      </c>
      <c r="E12" s="51"/>
      <c r="F12" s="52">
        <f>F$14*(1-2*$I$3)</f>
        <v>224.58515624999998</v>
      </c>
      <c r="G12" s="51"/>
      <c r="H12" s="52">
        <f>H$14*(1-2*$I$3)</f>
        <v>230.34375</v>
      </c>
      <c r="I12" s="51"/>
      <c r="J12" s="52">
        <f>J$14*(1-2*$I$3)</f>
        <v>236.25</v>
      </c>
      <c r="K12" s="51"/>
      <c r="L12" s="50">
        <f>L$14*(1-2*'Weeks 1-9 (Single Factor)'!$I$3)</f>
        <v>242.15625</v>
      </c>
      <c r="M12" s="51"/>
      <c r="N12" s="52">
        <f>N$14*(1-2*'Weeks 1-9 (Single Factor)'!$I$3)</f>
        <v>248.21015624999998</v>
      </c>
      <c r="O12" s="51"/>
      <c r="P12" s="52">
        <f>P$14*(1-2*'Weeks 1-9 (Single Factor)'!$I$3)</f>
        <v>254.41541015624998</v>
      </c>
      <c r="Q12" s="51"/>
      <c r="R12" s="52">
        <f>R$14*(1-2*'Weeks 1-9 (Single Factor)'!$I$3)</f>
        <v>260.77579541015621</v>
      </c>
      <c r="S12" s="51"/>
      <c r="T12" s="52">
        <f>T$14*(1-2*'Weeks 1-9 (Single Factor)'!$I$3)</f>
        <v>267.29519029541007</v>
      </c>
      <c r="U12" s="51"/>
    </row>
    <row r="13" spans="1:21">
      <c r="A13" s="140"/>
      <c r="B13" s="143"/>
      <c r="C13" s="49">
        <v>5</v>
      </c>
      <c r="D13" s="50">
        <f>D$14*(1-$I$3)</f>
        <v>255.46561523437495</v>
      </c>
      <c r="E13" s="51"/>
      <c r="F13" s="52">
        <f>F$14*(1-$I$3)</f>
        <v>262.01601562499997</v>
      </c>
      <c r="G13" s="51"/>
      <c r="H13" s="52">
        <f>H$14*(1-$I$3)</f>
        <v>268.734375</v>
      </c>
      <c r="I13" s="51"/>
      <c r="J13" s="52">
        <f>J$14*(1-$I$3)</f>
        <v>275.625</v>
      </c>
      <c r="K13" s="51"/>
      <c r="L13" s="50">
        <f>L$14*(1-'Weeks 1-9 (Single Factor)'!$I$3)</f>
        <v>282.515625</v>
      </c>
      <c r="M13" s="51"/>
      <c r="N13" s="52">
        <f>N$14*(1-'Weeks 1-9 (Single Factor)'!$I$3)</f>
        <v>289.57851562499997</v>
      </c>
      <c r="O13" s="51"/>
      <c r="P13" s="52">
        <f>P$14*(1-'Weeks 1-9 (Single Factor)'!$I$3)</f>
        <v>296.81797851562499</v>
      </c>
      <c r="Q13" s="51"/>
      <c r="R13" s="52">
        <f>R$14*(1-'Weeks 1-9 (Single Factor)'!$I$3)</f>
        <v>304.23842797851557</v>
      </c>
      <c r="S13" s="51"/>
      <c r="T13" s="52">
        <f>T$14*(1-'Weeks 1-9 (Single Factor)'!$I$3)</f>
        <v>311.84438867797843</v>
      </c>
      <c r="U13" s="51"/>
    </row>
    <row r="14" spans="1:21" ht="13" thickBot="1">
      <c r="A14" s="140"/>
      <c r="B14" s="144"/>
      <c r="C14" s="53">
        <v>5</v>
      </c>
      <c r="D14" s="54">
        <f>F14*0.975</f>
        <v>291.96070312499995</v>
      </c>
      <c r="E14" s="55"/>
      <c r="F14" s="56">
        <f>H14*0.975</f>
        <v>299.44687499999998</v>
      </c>
      <c r="G14" s="55"/>
      <c r="H14" s="56">
        <f>J14*0.975</f>
        <v>307.125</v>
      </c>
      <c r="I14" s="55"/>
      <c r="J14" s="56">
        <f>E3</f>
        <v>315</v>
      </c>
      <c r="K14" s="55"/>
      <c r="L14" s="54">
        <f>'Weeks 1-9 (Single Factor)'!J14*1.025</f>
        <v>322.875</v>
      </c>
      <c r="M14" s="55"/>
      <c r="N14" s="56">
        <f>L14*1.025</f>
        <v>330.94687499999998</v>
      </c>
      <c r="O14" s="55"/>
      <c r="P14" s="56">
        <f>N14*1.025</f>
        <v>339.22054687499997</v>
      </c>
      <c r="Q14" s="55"/>
      <c r="R14" s="56">
        <f>P14*1.025</f>
        <v>347.70106054687494</v>
      </c>
      <c r="S14" s="55"/>
      <c r="T14" s="56">
        <f>R14*1.025</f>
        <v>356.39358706054679</v>
      </c>
      <c r="U14" s="55"/>
    </row>
    <row r="15" spans="1:21" ht="12" customHeight="1">
      <c r="A15" s="140"/>
      <c r="B15" s="132" t="s">
        <v>4</v>
      </c>
      <c r="C15" s="45">
        <v>5</v>
      </c>
      <c r="D15" s="46">
        <f>D$19*(1-4*$I$3)</f>
        <v>104.2716796875</v>
      </c>
      <c r="E15" s="47"/>
      <c r="F15" s="48">
        <f>F$19*(1-4*$I$3)</f>
        <v>106.9453125</v>
      </c>
      <c r="G15" s="47"/>
      <c r="H15" s="48">
        <f>H$19*(1-4*$I$3)</f>
        <v>109.6875</v>
      </c>
      <c r="I15" s="47"/>
      <c r="J15" s="48">
        <f>J$19*(1-4*$I$3)</f>
        <v>112.5</v>
      </c>
      <c r="K15" s="47"/>
      <c r="L15" s="46">
        <f>L$19*(1-4*'Weeks 1-9 (Single Factor)'!$I$3)</f>
        <v>115.31249999999999</v>
      </c>
      <c r="M15" s="47"/>
      <c r="N15" s="48">
        <f>N$19*(1-4*'Weeks 1-9 (Single Factor)'!$I$3)</f>
        <v>118.19531249999997</v>
      </c>
      <c r="O15" s="47"/>
      <c r="P15" s="48">
        <f>P$19*(1-4*'Weeks 1-9 (Single Factor)'!$I$3)</f>
        <v>121.15019531249996</v>
      </c>
      <c r="Q15" s="47"/>
      <c r="R15" s="48">
        <f>R$19*(1-4*'Weeks 1-9 (Single Factor)'!$I$3)</f>
        <v>124.17895019531245</v>
      </c>
      <c r="S15" s="47"/>
      <c r="T15" s="48">
        <f>T$19*(1-4*'Weeks 1-9 (Single Factor)'!$I$3)</f>
        <v>127.28342395019526</v>
      </c>
      <c r="U15" s="47"/>
    </row>
    <row r="16" spans="1:21">
      <c r="A16" s="140"/>
      <c r="B16" s="133"/>
      <c r="C16" s="49">
        <v>5</v>
      </c>
      <c r="D16" s="50">
        <f>D$19*(1-3*$I$3)</f>
        <v>130.339599609375</v>
      </c>
      <c r="E16" s="51"/>
      <c r="F16" s="52">
        <f>F$19*(1-3*$I$3)</f>
        <v>133.681640625</v>
      </c>
      <c r="G16" s="51"/>
      <c r="H16" s="52">
        <f>H$19*(1-3*$I$3)</f>
        <v>137.109375</v>
      </c>
      <c r="I16" s="51"/>
      <c r="J16" s="52">
        <f>J$19*(1-3*$I$3)</f>
        <v>140.625</v>
      </c>
      <c r="K16" s="51"/>
      <c r="L16" s="50">
        <f>L$19*(1-3*'Weeks 1-9 (Single Factor)'!$I$3)</f>
        <v>144.14062499999997</v>
      </c>
      <c r="M16" s="51"/>
      <c r="N16" s="52">
        <f>N$19*(1-3*'Weeks 1-9 (Single Factor)'!$I$3)</f>
        <v>147.74414062499997</v>
      </c>
      <c r="O16" s="51"/>
      <c r="P16" s="52">
        <f>P$19*(1-3*'Weeks 1-9 (Single Factor)'!$I$3)</f>
        <v>151.43774414062494</v>
      </c>
      <c r="Q16" s="51"/>
      <c r="R16" s="52">
        <f>R$19*(1-3*'Weeks 1-9 (Single Factor)'!$I$3)</f>
        <v>155.22368774414056</v>
      </c>
      <c r="S16" s="51"/>
      <c r="T16" s="52">
        <f>T$19*(1-3*'Weeks 1-9 (Single Factor)'!$I$3)</f>
        <v>159.10427993774408</v>
      </c>
      <c r="U16" s="51"/>
    </row>
    <row r="17" spans="1:21">
      <c r="A17" s="140"/>
      <c r="B17" s="133"/>
      <c r="C17" s="49">
        <v>5</v>
      </c>
      <c r="D17" s="50">
        <f>D$19*(1-2*$I$3)</f>
        <v>156.40751953124999</v>
      </c>
      <c r="E17" s="51"/>
      <c r="F17" s="52">
        <f>F$19*(1-2*$I$3)</f>
        <v>160.41796875</v>
      </c>
      <c r="G17" s="51"/>
      <c r="H17" s="52">
        <f>H$19*(1-2*$I$3)</f>
        <v>164.53125</v>
      </c>
      <c r="I17" s="51"/>
      <c r="J17" s="52">
        <f>J$19*(1-2*$I$3)</f>
        <v>168.75</v>
      </c>
      <c r="K17" s="51"/>
      <c r="L17" s="50">
        <f>L$19*(1-2*'Weeks 1-9 (Single Factor)'!$I$3)</f>
        <v>172.96874999999997</v>
      </c>
      <c r="M17" s="51"/>
      <c r="N17" s="52">
        <f>N$19*(1-2*'Weeks 1-9 (Single Factor)'!$I$3)</f>
        <v>177.29296874999994</v>
      </c>
      <c r="O17" s="51"/>
      <c r="P17" s="52">
        <f>P$19*(1-2*'Weeks 1-9 (Single Factor)'!$I$3)</f>
        <v>181.72529296874995</v>
      </c>
      <c r="Q17" s="51"/>
      <c r="R17" s="52">
        <f>R$19*(1-2*'Weeks 1-9 (Single Factor)'!$I$3)</f>
        <v>186.26842529296869</v>
      </c>
      <c r="S17" s="51"/>
      <c r="T17" s="52">
        <f>T$19*(1-2*'Weeks 1-9 (Single Factor)'!$I$3)</f>
        <v>190.92513592529289</v>
      </c>
      <c r="U17" s="51"/>
    </row>
    <row r="18" spans="1:21">
      <c r="A18" s="140"/>
      <c r="B18" s="133"/>
      <c r="C18" s="49">
        <v>5</v>
      </c>
      <c r="D18" s="50">
        <f>D$19*(1-$I$3)</f>
        <v>182.47543945312501</v>
      </c>
      <c r="E18" s="51"/>
      <c r="F18" s="52">
        <f>F$19*(1-$I$3)</f>
        <v>187.154296875</v>
      </c>
      <c r="G18" s="51"/>
      <c r="H18" s="52">
        <f>H$19*(1-$I$3)</f>
        <v>191.953125</v>
      </c>
      <c r="I18" s="51"/>
      <c r="J18" s="52">
        <f>J$19*(1-$I$3)</f>
        <v>196.875</v>
      </c>
      <c r="K18" s="51"/>
      <c r="L18" s="50">
        <f>L$19*(1-'Weeks 1-9 (Single Factor)'!$I$3)</f>
        <v>201.79687499999997</v>
      </c>
      <c r="M18" s="51"/>
      <c r="N18" s="52">
        <f>N$19*(1-'Weeks 1-9 (Single Factor)'!$I$3)</f>
        <v>206.84179687499994</v>
      </c>
      <c r="O18" s="51"/>
      <c r="P18" s="52">
        <f>P$19*(1-'Weeks 1-9 (Single Factor)'!$I$3)</f>
        <v>212.01284179687494</v>
      </c>
      <c r="Q18" s="51"/>
      <c r="R18" s="52">
        <f>R$19*(1-'Weeks 1-9 (Single Factor)'!$I$3)</f>
        <v>217.31316284179678</v>
      </c>
      <c r="S18" s="51"/>
      <c r="T18" s="52">
        <f>T$19*(1-'Weeks 1-9 (Single Factor)'!$I$3)</f>
        <v>222.7459919128417</v>
      </c>
      <c r="U18" s="51"/>
    </row>
    <row r="19" spans="1:21" ht="13" thickBot="1">
      <c r="A19" s="140"/>
      <c r="B19" s="134"/>
      <c r="C19" s="53">
        <v>5</v>
      </c>
      <c r="D19" s="54">
        <f>F19*0.975</f>
        <v>208.54335937499999</v>
      </c>
      <c r="E19" s="55"/>
      <c r="F19" s="56">
        <f>H19*0.975</f>
        <v>213.890625</v>
      </c>
      <c r="G19" s="55"/>
      <c r="H19" s="56">
        <f>J19*0.975</f>
        <v>219.375</v>
      </c>
      <c r="I19" s="55"/>
      <c r="J19" s="56">
        <f>E4</f>
        <v>225</v>
      </c>
      <c r="K19" s="55"/>
      <c r="L19" s="54">
        <f>'Weeks 1-9 (Single Factor)'!J19*1.025</f>
        <v>230.62499999999997</v>
      </c>
      <c r="M19" s="55"/>
      <c r="N19" s="56">
        <f>L19*1.025</f>
        <v>236.39062499999994</v>
      </c>
      <c r="O19" s="55"/>
      <c r="P19" s="56">
        <f>N19*1.025</f>
        <v>242.30039062499992</v>
      </c>
      <c r="Q19" s="55"/>
      <c r="R19" s="56">
        <f>P19*1.025</f>
        <v>248.35790039062491</v>
      </c>
      <c r="S19" s="55"/>
      <c r="T19" s="56">
        <f>R19*1.025</f>
        <v>254.56684790039051</v>
      </c>
      <c r="U19" s="55"/>
    </row>
    <row r="20" spans="1:21" ht="12" customHeight="1">
      <c r="A20" s="140"/>
      <c r="B20" s="132" t="s">
        <v>75</v>
      </c>
      <c r="C20" s="45">
        <v>5</v>
      </c>
      <c r="D20" s="46">
        <f>D$24*(1-4*$I$3)</f>
        <v>95.003085937499989</v>
      </c>
      <c r="E20" s="47"/>
      <c r="F20" s="48">
        <f>F$24*(1-4*$I$3)</f>
        <v>97.439062499999991</v>
      </c>
      <c r="G20" s="47"/>
      <c r="H20" s="48">
        <f>H$24*(1-4*$I$3)</f>
        <v>99.9375</v>
      </c>
      <c r="I20" s="47"/>
      <c r="J20" s="48">
        <f>J$24*(1-4*$I$3)</f>
        <v>102.5</v>
      </c>
      <c r="K20" s="47"/>
      <c r="L20" s="46">
        <f>L$24*(1-4*'Weeks 1-9 (Single Factor)'!$I$3)</f>
        <v>105.06249999999999</v>
      </c>
      <c r="M20" s="47"/>
      <c r="N20" s="48">
        <f>N$24*(1-4*'Weeks 1-9 (Single Factor)'!$I$3)</f>
        <v>107.68906249999998</v>
      </c>
      <c r="O20" s="47"/>
      <c r="P20" s="48">
        <f>P$24*(1-4*'Weeks 1-9 (Single Factor)'!$I$3)</f>
        <v>110.38128906249997</v>
      </c>
      <c r="Q20" s="47"/>
      <c r="R20" s="48">
        <f>R$24*(1-4*'Weeks 1-9 (Single Factor)'!$I$3)</f>
        <v>113.14082128906246</v>
      </c>
      <c r="S20" s="47"/>
      <c r="T20" s="48">
        <f>T$24*(1-4*'Weeks 1-9 (Single Factor)'!$I$3)</f>
        <v>115.96934182128901</v>
      </c>
      <c r="U20" s="47"/>
    </row>
    <row r="21" spans="1:21">
      <c r="A21" s="140"/>
      <c r="B21" s="133"/>
      <c r="C21" s="49">
        <v>5</v>
      </c>
      <c r="D21" s="50">
        <f>D$24*(1-3*$I$3)</f>
        <v>118.75385742187498</v>
      </c>
      <c r="E21" s="51"/>
      <c r="F21" s="52">
        <f>F$24*(1-3*$I$3)</f>
        <v>121.79882812499999</v>
      </c>
      <c r="G21" s="51"/>
      <c r="H21" s="52">
        <f>H$24*(1-3*$I$3)</f>
        <v>124.921875</v>
      </c>
      <c r="I21" s="51"/>
      <c r="J21" s="52">
        <f>J$24*(1-3*$I$3)</f>
        <v>128.125</v>
      </c>
      <c r="K21" s="51"/>
      <c r="L21" s="50">
        <f>L$24*(1-3*'Weeks 1-9 (Single Factor)'!$I$3)</f>
        <v>131.32812499999997</v>
      </c>
      <c r="M21" s="51"/>
      <c r="N21" s="52">
        <f>N$24*(1-3*'Weeks 1-9 (Single Factor)'!$I$3)</f>
        <v>134.61132812499997</v>
      </c>
      <c r="O21" s="51"/>
      <c r="P21" s="52">
        <f>P$24*(1-3*'Weeks 1-9 (Single Factor)'!$I$3)</f>
        <v>137.97661132812496</v>
      </c>
      <c r="Q21" s="51"/>
      <c r="R21" s="52">
        <f>R$24*(1-3*'Weeks 1-9 (Single Factor)'!$I$3)</f>
        <v>141.42602661132807</v>
      </c>
      <c r="S21" s="51"/>
      <c r="T21" s="52">
        <f>T$24*(1-3*'Weeks 1-9 (Single Factor)'!$I$3)</f>
        <v>144.96167727661125</v>
      </c>
      <c r="U21" s="51"/>
    </row>
    <row r="22" spans="1:21">
      <c r="A22" s="140"/>
      <c r="B22" s="133"/>
      <c r="C22" s="49">
        <v>5</v>
      </c>
      <c r="D22" s="50">
        <f>D$24*(1-2*$I$3)</f>
        <v>142.50462890624999</v>
      </c>
      <c r="E22" s="51"/>
      <c r="F22" s="52">
        <f>F$24*(1-2*$I$3)</f>
        <v>146.15859374999999</v>
      </c>
      <c r="G22" s="51"/>
      <c r="H22" s="52">
        <f>H$24*(1-2*$I$3)</f>
        <v>149.90625</v>
      </c>
      <c r="I22" s="51"/>
      <c r="J22" s="52">
        <f>J$24*(1-2*$I$3)</f>
        <v>153.75</v>
      </c>
      <c r="K22" s="51"/>
      <c r="L22" s="50">
        <f>L$24*(1-2*'Weeks 1-9 (Single Factor)'!$I$3)</f>
        <v>157.59374999999997</v>
      </c>
      <c r="M22" s="51"/>
      <c r="N22" s="52">
        <f>N$24*(1-2*'Weeks 1-9 (Single Factor)'!$I$3)</f>
        <v>161.53359374999997</v>
      </c>
      <c r="O22" s="51"/>
      <c r="P22" s="52">
        <f>P$24*(1-2*'Weeks 1-9 (Single Factor)'!$I$3)</f>
        <v>165.57193359374997</v>
      </c>
      <c r="Q22" s="51"/>
      <c r="R22" s="52">
        <f>R$24*(1-2*'Weeks 1-9 (Single Factor)'!$I$3)</f>
        <v>169.71123193359369</v>
      </c>
      <c r="S22" s="51"/>
      <c r="T22" s="52">
        <f>T$24*(1-2*'Weeks 1-9 (Single Factor)'!$I$3)</f>
        <v>173.95401273193352</v>
      </c>
      <c r="U22" s="51"/>
    </row>
    <row r="23" spans="1:21">
      <c r="A23" s="140"/>
      <c r="B23" s="133"/>
      <c r="C23" s="49">
        <v>5</v>
      </c>
      <c r="D23" s="50">
        <f>D$24*(1-$I$3)</f>
        <v>166.25540039062497</v>
      </c>
      <c r="E23" s="51"/>
      <c r="F23" s="52">
        <f>F$24*(1-$I$3)</f>
        <v>170.51835937499999</v>
      </c>
      <c r="G23" s="51"/>
      <c r="H23" s="52">
        <f>H$24*(1-$I$3)</f>
        <v>174.890625</v>
      </c>
      <c r="I23" s="51"/>
      <c r="J23" s="52">
        <f>J$24*(1-$I$3)</f>
        <v>179.375</v>
      </c>
      <c r="K23" s="51"/>
      <c r="L23" s="50">
        <f>L$24*(1-'Weeks 1-9 (Single Factor)'!$I$3)</f>
        <v>183.85937499999997</v>
      </c>
      <c r="M23" s="51"/>
      <c r="N23" s="52">
        <f>N$24*(1-'Weeks 1-9 (Single Factor)'!$I$3)</f>
        <v>188.45585937499996</v>
      </c>
      <c r="O23" s="51"/>
      <c r="P23" s="52">
        <f>P$24*(1-'Weeks 1-9 (Single Factor)'!$I$3)</f>
        <v>193.16725585937496</v>
      </c>
      <c r="Q23" s="51"/>
      <c r="R23" s="52">
        <f>R$24*(1-'Weeks 1-9 (Single Factor)'!$I$3)</f>
        <v>197.99643725585929</v>
      </c>
      <c r="S23" s="51"/>
      <c r="T23" s="52">
        <f>T$24*(1-'Weeks 1-9 (Single Factor)'!$I$3)</f>
        <v>202.94634818725575</v>
      </c>
      <c r="U23" s="51"/>
    </row>
    <row r="24" spans="1:21" ht="13" thickBot="1">
      <c r="A24" s="140"/>
      <c r="B24" s="134"/>
      <c r="C24" s="53">
        <v>5</v>
      </c>
      <c r="D24" s="54">
        <f>F24*0.975</f>
        <v>190.00617187499998</v>
      </c>
      <c r="E24" s="55"/>
      <c r="F24" s="56">
        <f>H24*0.975</f>
        <v>194.87812499999998</v>
      </c>
      <c r="G24" s="55"/>
      <c r="H24" s="56">
        <f>J24*0.975</f>
        <v>199.875</v>
      </c>
      <c r="I24" s="55"/>
      <c r="J24" s="56">
        <f>E5</f>
        <v>205</v>
      </c>
      <c r="K24" s="55"/>
      <c r="L24" s="54">
        <f>'Weeks 1-9 (Single Factor)'!J24*1.025</f>
        <v>210.12499999999997</v>
      </c>
      <c r="M24" s="55"/>
      <c r="N24" s="56">
        <f>L24*1.025</f>
        <v>215.37812499999995</v>
      </c>
      <c r="O24" s="55"/>
      <c r="P24" s="56">
        <f>N24*1.025</f>
        <v>220.76257812499995</v>
      </c>
      <c r="Q24" s="55"/>
      <c r="R24" s="56">
        <f>P24*1.025</f>
        <v>226.28164257812492</v>
      </c>
      <c r="S24" s="55"/>
      <c r="T24" s="56">
        <f>R24*1.025</f>
        <v>231.93868364257801</v>
      </c>
      <c r="U24" s="55"/>
    </row>
    <row r="25" spans="1:21" ht="12" customHeight="1">
      <c r="A25" s="140"/>
      <c r="B25" s="38" t="s">
        <v>85</v>
      </c>
      <c r="C25" s="57" t="s">
        <v>81</v>
      </c>
      <c r="D25" s="58"/>
      <c r="E25" s="59"/>
      <c r="F25" s="60"/>
      <c r="G25" s="59"/>
      <c r="H25" s="60"/>
      <c r="I25" s="59"/>
      <c r="J25" s="60"/>
      <c r="K25" s="59"/>
      <c r="L25" s="58"/>
      <c r="M25" s="59"/>
      <c r="N25" s="60"/>
      <c r="O25" s="59"/>
      <c r="P25" s="60"/>
      <c r="Q25" s="59"/>
      <c r="R25" s="60"/>
      <c r="S25" s="59"/>
      <c r="T25" s="60"/>
      <c r="U25" s="59"/>
    </row>
    <row r="26" spans="1:21" ht="13" customHeight="1">
      <c r="A26" s="140"/>
      <c r="B26" s="39"/>
      <c r="C26" s="61" t="s">
        <v>81</v>
      </c>
      <c r="D26" s="62"/>
      <c r="E26" s="63"/>
      <c r="F26" s="64"/>
      <c r="G26" s="63"/>
      <c r="H26" s="64"/>
      <c r="I26" s="63"/>
      <c r="J26" s="64"/>
      <c r="K26" s="63"/>
      <c r="L26" s="62"/>
      <c r="M26" s="63"/>
      <c r="N26" s="64"/>
      <c r="O26" s="63"/>
      <c r="P26" s="64"/>
      <c r="Q26" s="63"/>
      <c r="R26" s="64"/>
      <c r="S26" s="63"/>
      <c r="T26" s="64"/>
      <c r="U26" s="63"/>
    </row>
    <row r="27" spans="1:21" s="30" customFormat="1" ht="4" customHeight="1">
      <c r="A27" s="32"/>
      <c r="B27" s="31"/>
      <c r="C27" s="65"/>
      <c r="D27" s="65"/>
      <c r="E27" s="65"/>
      <c r="F27" s="65"/>
      <c r="G27" s="65"/>
      <c r="H27" s="65"/>
      <c r="I27" s="65"/>
      <c r="J27" s="65"/>
      <c r="K27" s="66"/>
      <c r="L27" s="65"/>
      <c r="M27" s="65"/>
      <c r="N27" s="65"/>
      <c r="O27" s="65"/>
      <c r="P27" s="65"/>
      <c r="Q27" s="65"/>
      <c r="R27" s="65"/>
      <c r="S27" s="66"/>
      <c r="T27" s="65"/>
      <c r="U27" s="66"/>
    </row>
    <row r="28" spans="1:21" ht="12" customHeight="1">
      <c r="A28" s="140" t="s">
        <v>6</v>
      </c>
      <c r="B28" s="133" t="s">
        <v>1</v>
      </c>
      <c r="C28" s="67">
        <v>5</v>
      </c>
      <c r="D28" s="68">
        <f t="shared" ref="D28:J30" si="0">D10</f>
        <v>145.98035156249998</v>
      </c>
      <c r="E28" s="69"/>
      <c r="F28" s="70">
        <f t="shared" si="0"/>
        <v>149.72343749999999</v>
      </c>
      <c r="G28" s="69"/>
      <c r="H28" s="70">
        <f t="shared" si="0"/>
        <v>153.5625</v>
      </c>
      <c r="I28" s="69"/>
      <c r="J28" s="70">
        <f t="shared" si="0"/>
        <v>157.5</v>
      </c>
      <c r="K28" s="69"/>
      <c r="L28" s="68">
        <f>L10</f>
        <v>161.4375</v>
      </c>
      <c r="M28" s="69"/>
      <c r="N28" s="70">
        <f>N10</f>
        <v>165.47343749999999</v>
      </c>
      <c r="O28" s="69"/>
      <c r="P28" s="70">
        <f>P10</f>
        <v>169.61027343749998</v>
      </c>
      <c r="Q28" s="69"/>
      <c r="R28" s="70">
        <f>R10</f>
        <v>173.85053027343747</v>
      </c>
      <c r="S28" s="69"/>
      <c r="T28" s="70">
        <f>T10</f>
        <v>178.1967935302734</v>
      </c>
      <c r="U28" s="69"/>
    </row>
    <row r="29" spans="1:21">
      <c r="A29" s="140"/>
      <c r="B29" s="133"/>
      <c r="C29" s="49">
        <v>5</v>
      </c>
      <c r="D29" s="50">
        <f t="shared" si="0"/>
        <v>182.47543945312498</v>
      </c>
      <c r="E29" s="51"/>
      <c r="F29" s="52">
        <f t="shared" si="0"/>
        <v>187.154296875</v>
      </c>
      <c r="G29" s="51"/>
      <c r="H29" s="52">
        <f t="shared" si="0"/>
        <v>191.953125</v>
      </c>
      <c r="I29" s="51"/>
      <c r="J29" s="52">
        <f t="shared" si="0"/>
        <v>196.875</v>
      </c>
      <c r="K29" s="51"/>
      <c r="L29" s="50">
        <f>L11</f>
        <v>201.796875</v>
      </c>
      <c r="M29" s="51"/>
      <c r="N29" s="52">
        <f>N11</f>
        <v>206.841796875</v>
      </c>
      <c r="O29" s="51"/>
      <c r="P29" s="52">
        <f>P11</f>
        <v>212.01284179687497</v>
      </c>
      <c r="Q29" s="51"/>
      <c r="R29" s="52">
        <f>R11</f>
        <v>217.31316284179684</v>
      </c>
      <c r="S29" s="51"/>
      <c r="T29" s="52">
        <f>T11</f>
        <v>222.74599191284176</v>
      </c>
      <c r="U29" s="51"/>
    </row>
    <row r="30" spans="1:21">
      <c r="A30" s="140"/>
      <c r="B30" s="133"/>
      <c r="C30" s="49">
        <v>5</v>
      </c>
      <c r="D30" s="50">
        <f t="shared" si="0"/>
        <v>218.97052734374995</v>
      </c>
      <c r="E30" s="51"/>
      <c r="F30" s="52">
        <f t="shared" si="0"/>
        <v>224.58515624999998</v>
      </c>
      <c r="G30" s="51"/>
      <c r="H30" s="52">
        <f t="shared" si="0"/>
        <v>230.34375</v>
      </c>
      <c r="I30" s="51"/>
      <c r="J30" s="52">
        <f t="shared" si="0"/>
        <v>236.25</v>
      </c>
      <c r="K30" s="51"/>
      <c r="L30" s="50">
        <f>L12</f>
        <v>242.15625</v>
      </c>
      <c r="M30" s="51"/>
      <c r="N30" s="52">
        <f>N12</f>
        <v>248.21015624999998</v>
      </c>
      <c r="O30" s="51"/>
      <c r="P30" s="52">
        <f>P12</f>
        <v>254.41541015624998</v>
      </c>
      <c r="Q30" s="51"/>
      <c r="R30" s="52">
        <f>R12</f>
        <v>260.77579541015621</v>
      </c>
      <c r="S30" s="51"/>
      <c r="T30" s="52">
        <f>T12</f>
        <v>267.29519029541007</v>
      </c>
      <c r="U30" s="51"/>
    </row>
    <row r="31" spans="1:21" ht="13" thickBot="1">
      <c r="A31" s="140"/>
      <c r="B31" s="134"/>
      <c r="C31" s="53">
        <v>5</v>
      </c>
      <c r="D31" s="54">
        <f>D30</f>
        <v>218.97052734374995</v>
      </c>
      <c r="E31" s="55"/>
      <c r="F31" s="56">
        <f>F30</f>
        <v>224.58515624999998</v>
      </c>
      <c r="G31" s="55"/>
      <c r="H31" s="56">
        <f>H30</f>
        <v>230.34375</v>
      </c>
      <c r="I31" s="55"/>
      <c r="J31" s="56">
        <f>J30</f>
        <v>236.25</v>
      </c>
      <c r="K31" s="55"/>
      <c r="L31" s="54">
        <f>L30</f>
        <v>242.15625</v>
      </c>
      <c r="M31" s="55"/>
      <c r="N31" s="56">
        <f>N30</f>
        <v>248.21015624999998</v>
      </c>
      <c r="O31" s="55"/>
      <c r="P31" s="56">
        <f>P30</f>
        <v>254.41541015624998</v>
      </c>
      <c r="Q31" s="55"/>
      <c r="R31" s="56">
        <f>R30</f>
        <v>260.77579541015621</v>
      </c>
      <c r="S31" s="55"/>
      <c r="T31" s="56">
        <f>T30</f>
        <v>267.29519029541007</v>
      </c>
      <c r="U31" s="55"/>
    </row>
    <row r="32" spans="1:21" ht="12" customHeight="1">
      <c r="A32" s="140"/>
      <c r="B32" s="132" t="s">
        <v>8</v>
      </c>
      <c r="C32" s="45">
        <v>5</v>
      </c>
      <c r="D32" s="46">
        <f>D$35*(1-3*$I$3)</f>
        <v>107.16811523437499</v>
      </c>
      <c r="E32" s="47"/>
      <c r="F32" s="48">
        <f>F$35*(1-3*$I$3)</f>
        <v>109.916015625</v>
      </c>
      <c r="G32" s="47"/>
      <c r="H32" s="48">
        <f>H$35*(1-3*$I$3)</f>
        <v>112.734375</v>
      </c>
      <c r="I32" s="47"/>
      <c r="J32" s="48">
        <f>J$35*(1-3*$I$3)</f>
        <v>115.625</v>
      </c>
      <c r="K32" s="47"/>
      <c r="L32" s="46">
        <f>L$35*(1-3*'Weeks 1-9 (Single Factor)'!$I$3)</f>
        <v>118.51562499999999</v>
      </c>
      <c r="M32" s="47"/>
      <c r="N32" s="48">
        <f>N$35*(1-3*'Weeks 1-9 (Single Factor)'!$I$3)</f>
        <v>121.47851562499997</v>
      </c>
      <c r="O32" s="47"/>
      <c r="P32" s="48">
        <f>P$35*(1-3*'Weeks 1-9 (Single Factor)'!$I$3)</f>
        <v>124.51547851562496</v>
      </c>
      <c r="Q32" s="47"/>
      <c r="R32" s="48">
        <f>R$35*(1-3*'Weeks 1-9 (Single Factor)'!$I$3)</f>
        <v>127.62836547851558</v>
      </c>
      <c r="S32" s="47"/>
      <c r="T32" s="48">
        <f>T$35*(1-3*'Weeks 1-9 (Single Factor)'!$I$3)</f>
        <v>130.81907461547846</v>
      </c>
      <c r="U32" s="47"/>
    </row>
    <row r="33" spans="1:21">
      <c r="A33" s="140"/>
      <c r="B33" s="133"/>
      <c r="C33" s="49">
        <v>5</v>
      </c>
      <c r="D33" s="50">
        <f>D$35*(1-2*$I$3)</f>
        <v>128.60173828124999</v>
      </c>
      <c r="E33" s="51"/>
      <c r="F33" s="52">
        <f>F$35*(1-2*$I$3)</f>
        <v>131.89921874999999</v>
      </c>
      <c r="G33" s="51"/>
      <c r="H33" s="52">
        <f>H$35*(1-2*$I$3)</f>
        <v>135.28125</v>
      </c>
      <c r="I33" s="51"/>
      <c r="J33" s="52">
        <f>J$35*(1-2*$I$3)</f>
        <v>138.75</v>
      </c>
      <c r="K33" s="51"/>
      <c r="L33" s="50">
        <f>L$35*(1-2*'Weeks 1-9 (Single Factor)'!$I$3)</f>
        <v>142.21874999999997</v>
      </c>
      <c r="M33" s="51"/>
      <c r="N33" s="52">
        <f>N$35*(1-2*'Weeks 1-9 (Single Factor)'!$I$3)</f>
        <v>145.77421874999999</v>
      </c>
      <c r="O33" s="51"/>
      <c r="P33" s="52">
        <f>P$35*(1-2*'Weeks 1-9 (Single Factor)'!$I$3)</f>
        <v>149.41857421874997</v>
      </c>
      <c r="Q33" s="51"/>
      <c r="R33" s="52">
        <f>R$35*(1-2*'Weeks 1-9 (Single Factor)'!$I$3)</f>
        <v>153.1540385742187</v>
      </c>
      <c r="S33" s="51"/>
      <c r="T33" s="52">
        <f>T$35*(1-2*'Weeks 1-9 (Single Factor)'!$I$3)</f>
        <v>156.98288953857417</v>
      </c>
      <c r="U33" s="51"/>
    </row>
    <row r="34" spans="1:21">
      <c r="A34" s="140"/>
      <c r="B34" s="133"/>
      <c r="C34" s="49">
        <v>5</v>
      </c>
      <c r="D34" s="50">
        <f>D$35*(1-$I$3)</f>
        <v>150.03536132812499</v>
      </c>
      <c r="E34" s="51"/>
      <c r="F34" s="52">
        <f>F$35*(1-$I$3)</f>
        <v>153.88242187500001</v>
      </c>
      <c r="G34" s="51"/>
      <c r="H34" s="52">
        <f>H$35*(1-$I$3)</f>
        <v>157.828125</v>
      </c>
      <c r="I34" s="51"/>
      <c r="J34" s="52">
        <f>J$35*(1-$I$3)</f>
        <v>161.875</v>
      </c>
      <c r="K34" s="51"/>
      <c r="L34" s="50">
        <f>L$35*(1-'Weeks 1-9 (Single Factor)'!$I$3)</f>
        <v>165.92187499999997</v>
      </c>
      <c r="M34" s="51"/>
      <c r="N34" s="52">
        <f>N$35*(1-'Weeks 1-9 (Single Factor)'!$I$3)</f>
        <v>170.06992187499998</v>
      </c>
      <c r="O34" s="51"/>
      <c r="P34" s="52">
        <f>P$35*(1-'Weeks 1-9 (Single Factor)'!$I$3)</f>
        <v>174.32166992187496</v>
      </c>
      <c r="Q34" s="51"/>
      <c r="R34" s="52">
        <f>R$35*(1-'Weeks 1-9 (Single Factor)'!$I$3)</f>
        <v>178.6797116699218</v>
      </c>
      <c r="S34" s="51"/>
      <c r="T34" s="52">
        <f>T$35*(1-'Weeks 1-9 (Single Factor)'!$I$3)</f>
        <v>183.14670446166986</v>
      </c>
      <c r="U34" s="51"/>
    </row>
    <row r="35" spans="1:21" ht="13" thickBot="1">
      <c r="A35" s="140"/>
      <c r="B35" s="134"/>
      <c r="C35" s="53">
        <v>5</v>
      </c>
      <c r="D35" s="54">
        <f>F35*0.975</f>
        <v>171.46898437499999</v>
      </c>
      <c r="E35" s="55"/>
      <c r="F35" s="56">
        <f>H35*0.975</f>
        <v>175.86562499999999</v>
      </c>
      <c r="G35" s="55"/>
      <c r="H35" s="56">
        <f>J35*0.975</f>
        <v>180.375</v>
      </c>
      <c r="I35" s="55"/>
      <c r="J35" s="71">
        <f>E7</f>
        <v>185</v>
      </c>
      <c r="K35" s="55"/>
      <c r="L35" s="54">
        <f>'Weeks 1-9 (Single Factor)'!J35*1.025</f>
        <v>189.62499999999997</v>
      </c>
      <c r="M35" s="55"/>
      <c r="N35" s="56">
        <f>L35*1.025</f>
        <v>194.36562499999997</v>
      </c>
      <c r="O35" s="55"/>
      <c r="P35" s="56">
        <f>N35*1.025</f>
        <v>199.22476562499995</v>
      </c>
      <c r="Q35" s="55"/>
      <c r="R35" s="56">
        <f>P35*1.025</f>
        <v>204.20538476562493</v>
      </c>
      <c r="S35" s="55"/>
      <c r="T35" s="56">
        <f>R35*1.025</f>
        <v>209.31051938476554</v>
      </c>
      <c r="U35" s="55"/>
    </row>
    <row r="36" spans="1:21" ht="12" customHeight="1">
      <c r="A36" s="140"/>
      <c r="B36" s="132" t="s">
        <v>9</v>
      </c>
      <c r="C36" s="45">
        <v>5</v>
      </c>
      <c r="D36" s="46">
        <f>D$39*(1-3*$I$3)</f>
        <v>182.47543945312498</v>
      </c>
      <c r="E36" s="47"/>
      <c r="F36" s="48">
        <f>F$39*(1-3*$I$3)</f>
        <v>187.154296875</v>
      </c>
      <c r="G36" s="47"/>
      <c r="H36" s="48">
        <f>H$39*(1-3*$I$3)</f>
        <v>191.953125</v>
      </c>
      <c r="I36" s="47"/>
      <c r="J36" s="48">
        <f>J$39*(1-3*$I$3)</f>
        <v>196.875</v>
      </c>
      <c r="K36" s="47"/>
      <c r="L36" s="46">
        <f>L$39*(1-3*'Weeks 1-9 (Single Factor)'!$I$3)</f>
        <v>201.796875</v>
      </c>
      <c r="M36" s="47"/>
      <c r="N36" s="48">
        <f>N$39*(1-3*'Weeks 1-9 (Single Factor)'!$I$3)</f>
        <v>206.841796875</v>
      </c>
      <c r="O36" s="47"/>
      <c r="P36" s="48">
        <f>P$39*(1-3*'Weeks 1-9 (Single Factor)'!$I$3)</f>
        <v>212.01284179687497</v>
      </c>
      <c r="Q36" s="47"/>
      <c r="R36" s="48">
        <f>R$39*(1-3*'Weeks 1-9 (Single Factor)'!$I$3)</f>
        <v>217.31316284179684</v>
      </c>
      <c r="S36" s="47"/>
      <c r="T36" s="48">
        <f>T$39*(1-3*'Weeks 1-9 (Single Factor)'!$I$3)</f>
        <v>222.74599191284176</v>
      </c>
      <c r="U36" s="47"/>
    </row>
    <row r="37" spans="1:21">
      <c r="A37" s="140"/>
      <c r="B37" s="133"/>
      <c r="C37" s="49">
        <v>5</v>
      </c>
      <c r="D37" s="50">
        <f>D$39*(1-2*$I$3)</f>
        <v>218.97052734374995</v>
      </c>
      <c r="E37" s="51"/>
      <c r="F37" s="52">
        <f>F$39*(1-2*$I$3)</f>
        <v>224.58515624999998</v>
      </c>
      <c r="G37" s="51"/>
      <c r="H37" s="52">
        <f>H$39*(1-2*$I$3)</f>
        <v>230.34375</v>
      </c>
      <c r="I37" s="51"/>
      <c r="J37" s="52">
        <f>J$39*(1-2*$I$3)</f>
        <v>236.25</v>
      </c>
      <c r="K37" s="51"/>
      <c r="L37" s="50">
        <f>L$39*(1-2*'Weeks 1-9 (Single Factor)'!$I$3)</f>
        <v>242.15625</v>
      </c>
      <c r="M37" s="51"/>
      <c r="N37" s="52">
        <f>N$39*(1-2*'Weeks 1-9 (Single Factor)'!$I$3)</f>
        <v>248.21015624999998</v>
      </c>
      <c r="O37" s="51"/>
      <c r="P37" s="52">
        <f>P$39*(1-2*'Weeks 1-9 (Single Factor)'!$I$3)</f>
        <v>254.41541015624998</v>
      </c>
      <c r="Q37" s="51"/>
      <c r="R37" s="52">
        <f>R$39*(1-2*'Weeks 1-9 (Single Factor)'!$I$3)</f>
        <v>260.77579541015621</v>
      </c>
      <c r="S37" s="51"/>
      <c r="T37" s="52">
        <f>T$39*(1-2*'Weeks 1-9 (Single Factor)'!$I$3)</f>
        <v>267.29519029541007</v>
      </c>
      <c r="U37" s="51"/>
    </row>
    <row r="38" spans="1:21">
      <c r="A38" s="140"/>
      <c r="B38" s="133"/>
      <c r="C38" s="49">
        <v>5</v>
      </c>
      <c r="D38" s="50">
        <f>D$39*(1-$I$3)</f>
        <v>255.46561523437495</v>
      </c>
      <c r="E38" s="51"/>
      <c r="F38" s="52">
        <f>F$39*(1-$I$3)</f>
        <v>262.01601562499997</v>
      </c>
      <c r="G38" s="51"/>
      <c r="H38" s="52">
        <f>H$39*(1-$I$3)</f>
        <v>268.734375</v>
      </c>
      <c r="I38" s="51"/>
      <c r="J38" s="52">
        <f>J$39*(1-$I$3)</f>
        <v>275.625</v>
      </c>
      <c r="K38" s="51"/>
      <c r="L38" s="50">
        <f>L$39*(1-'Weeks 1-9 (Single Factor)'!$I$3)</f>
        <v>282.515625</v>
      </c>
      <c r="M38" s="51"/>
      <c r="N38" s="52">
        <f>N$39*(1-'Weeks 1-9 (Single Factor)'!$I$3)</f>
        <v>289.57851562499997</v>
      </c>
      <c r="O38" s="51"/>
      <c r="P38" s="52">
        <f>P$39*(1-'Weeks 1-9 (Single Factor)'!$I$3)</f>
        <v>296.81797851562499</v>
      </c>
      <c r="Q38" s="51"/>
      <c r="R38" s="52">
        <f>R$39*(1-'Weeks 1-9 (Single Factor)'!$I$3)</f>
        <v>304.23842797851557</v>
      </c>
      <c r="S38" s="51"/>
      <c r="T38" s="52">
        <f>T$39*(1-'Weeks 1-9 (Single Factor)'!$I$3)</f>
        <v>311.84438867797843</v>
      </c>
      <c r="U38" s="51"/>
    </row>
    <row r="39" spans="1:21" ht="13" thickBot="1">
      <c r="A39" s="140"/>
      <c r="B39" s="134"/>
      <c r="C39" s="53">
        <v>5</v>
      </c>
      <c r="D39" s="54">
        <f>F39*0.975</f>
        <v>291.96070312499995</v>
      </c>
      <c r="E39" s="55"/>
      <c r="F39" s="56">
        <f>H39*0.975</f>
        <v>299.44687499999998</v>
      </c>
      <c r="G39" s="55"/>
      <c r="H39" s="56">
        <f>J39*0.975</f>
        <v>307.125</v>
      </c>
      <c r="I39" s="55"/>
      <c r="J39" s="71">
        <f>E6</f>
        <v>315</v>
      </c>
      <c r="K39" s="55"/>
      <c r="L39" s="54">
        <f>'Weeks 1-9 (Single Factor)'!J39*1.025</f>
        <v>322.875</v>
      </c>
      <c r="M39" s="55"/>
      <c r="N39" s="56">
        <f>L39*1.025</f>
        <v>330.94687499999998</v>
      </c>
      <c r="O39" s="55"/>
      <c r="P39" s="56">
        <f>N39*1.025</f>
        <v>339.22054687499997</v>
      </c>
      <c r="Q39" s="55"/>
      <c r="R39" s="56">
        <f>P39*1.025</f>
        <v>347.70106054687494</v>
      </c>
      <c r="S39" s="55"/>
      <c r="T39" s="56">
        <f>R39*1.025</f>
        <v>356.39358706054679</v>
      </c>
      <c r="U39" s="55"/>
    </row>
    <row r="40" spans="1:21">
      <c r="A40" s="140"/>
      <c r="B40" s="38"/>
      <c r="C40" s="72" t="s">
        <v>81</v>
      </c>
      <c r="D40" s="73"/>
      <c r="E40" s="74"/>
      <c r="F40" s="75"/>
      <c r="G40" s="74"/>
      <c r="H40" s="75"/>
      <c r="I40" s="74"/>
      <c r="J40" s="75"/>
      <c r="K40" s="74"/>
      <c r="L40" s="73"/>
      <c r="M40" s="74"/>
      <c r="N40" s="75"/>
      <c r="O40" s="74"/>
      <c r="P40" s="75"/>
      <c r="Q40" s="74"/>
      <c r="R40" s="75"/>
      <c r="S40" s="74"/>
      <c r="T40" s="75"/>
      <c r="U40" s="74"/>
    </row>
    <row r="41" spans="1:21" ht="12" customHeight="1">
      <c r="A41" s="140"/>
      <c r="B41" s="39"/>
      <c r="C41" s="76" t="s">
        <v>81</v>
      </c>
      <c r="D41" s="77"/>
      <c r="E41" s="78"/>
      <c r="F41" s="79"/>
      <c r="G41" s="78"/>
      <c r="H41" s="79"/>
      <c r="I41" s="78"/>
      <c r="J41" s="79"/>
      <c r="K41" s="78"/>
      <c r="L41" s="77"/>
      <c r="M41" s="78"/>
      <c r="N41" s="79"/>
      <c r="O41" s="78"/>
      <c r="P41" s="79"/>
      <c r="Q41" s="78"/>
      <c r="R41" s="79"/>
      <c r="S41" s="78"/>
      <c r="T41" s="79"/>
      <c r="U41" s="78"/>
    </row>
    <row r="42" spans="1:21" s="30" customFormat="1" ht="4" customHeight="1">
      <c r="A42" s="32"/>
      <c r="B42" s="31"/>
      <c r="C42" s="65"/>
      <c r="D42" s="65"/>
      <c r="E42" s="65"/>
      <c r="F42" s="65"/>
      <c r="G42" s="65"/>
      <c r="H42" s="65"/>
      <c r="I42" s="65"/>
      <c r="J42" s="65"/>
      <c r="K42" s="66"/>
      <c r="L42" s="65"/>
      <c r="M42" s="65"/>
      <c r="N42" s="65"/>
      <c r="O42" s="65"/>
      <c r="P42" s="65"/>
      <c r="Q42" s="65"/>
      <c r="R42" s="65"/>
      <c r="S42" s="66"/>
      <c r="T42" s="65"/>
      <c r="U42" s="66"/>
    </row>
    <row r="43" spans="1:21" ht="12" customHeight="1">
      <c r="A43" s="140" t="s">
        <v>10</v>
      </c>
      <c r="B43" s="133" t="s">
        <v>1</v>
      </c>
      <c r="C43" s="80">
        <v>5</v>
      </c>
      <c r="D43" s="68">
        <f t="shared" ref="D43:J46" si="1">D10</f>
        <v>145.98035156249998</v>
      </c>
      <c r="E43" s="69"/>
      <c r="F43" s="70">
        <f t="shared" si="1"/>
        <v>149.72343749999999</v>
      </c>
      <c r="G43" s="69"/>
      <c r="H43" s="70">
        <f t="shared" si="1"/>
        <v>153.5625</v>
      </c>
      <c r="I43" s="69"/>
      <c r="J43" s="70">
        <f t="shared" si="1"/>
        <v>157.5</v>
      </c>
      <c r="K43" s="69"/>
      <c r="L43" s="68">
        <f>L10</f>
        <v>161.4375</v>
      </c>
      <c r="M43" s="69"/>
      <c r="N43" s="70">
        <f>N10</f>
        <v>165.47343749999999</v>
      </c>
      <c r="O43" s="69"/>
      <c r="P43" s="70">
        <f>P10</f>
        <v>169.61027343749998</v>
      </c>
      <c r="Q43" s="69"/>
      <c r="R43" s="70">
        <f>R10</f>
        <v>173.85053027343747</v>
      </c>
      <c r="S43" s="69"/>
      <c r="T43" s="70">
        <f>T10</f>
        <v>178.1967935302734</v>
      </c>
      <c r="U43" s="69"/>
    </row>
    <row r="44" spans="1:21">
      <c r="A44" s="140"/>
      <c r="B44" s="133"/>
      <c r="C44" s="81">
        <v>5</v>
      </c>
      <c r="D44" s="50">
        <f t="shared" si="1"/>
        <v>182.47543945312498</v>
      </c>
      <c r="E44" s="51"/>
      <c r="F44" s="52">
        <f t="shared" si="1"/>
        <v>187.154296875</v>
      </c>
      <c r="G44" s="51"/>
      <c r="H44" s="52">
        <f t="shared" si="1"/>
        <v>191.953125</v>
      </c>
      <c r="I44" s="51"/>
      <c r="J44" s="52">
        <f t="shared" si="1"/>
        <v>196.875</v>
      </c>
      <c r="K44" s="51"/>
      <c r="L44" s="50">
        <f>L11</f>
        <v>201.796875</v>
      </c>
      <c r="M44" s="51"/>
      <c r="N44" s="52">
        <f>N11</f>
        <v>206.841796875</v>
      </c>
      <c r="O44" s="51"/>
      <c r="P44" s="52">
        <f>P11</f>
        <v>212.01284179687497</v>
      </c>
      <c r="Q44" s="51"/>
      <c r="R44" s="52">
        <f>R11</f>
        <v>217.31316284179684</v>
      </c>
      <c r="S44" s="51"/>
      <c r="T44" s="52">
        <f>T11</f>
        <v>222.74599191284176</v>
      </c>
      <c r="U44" s="51"/>
    </row>
    <row r="45" spans="1:21">
      <c r="A45" s="140"/>
      <c r="B45" s="133"/>
      <c r="C45" s="81">
        <v>5</v>
      </c>
      <c r="D45" s="50">
        <f t="shared" si="1"/>
        <v>218.97052734374995</v>
      </c>
      <c r="E45" s="51"/>
      <c r="F45" s="52">
        <f t="shared" si="1"/>
        <v>224.58515624999998</v>
      </c>
      <c r="G45" s="51"/>
      <c r="H45" s="52">
        <f t="shared" si="1"/>
        <v>230.34375</v>
      </c>
      <c r="I45" s="51"/>
      <c r="J45" s="52">
        <f t="shared" si="1"/>
        <v>236.25</v>
      </c>
      <c r="K45" s="51"/>
      <c r="L45" s="50">
        <f>L12</f>
        <v>242.15625</v>
      </c>
      <c r="M45" s="51"/>
      <c r="N45" s="52">
        <f>N12</f>
        <v>248.21015624999998</v>
      </c>
      <c r="O45" s="51"/>
      <c r="P45" s="52">
        <f>P12</f>
        <v>254.41541015624998</v>
      </c>
      <c r="Q45" s="51"/>
      <c r="R45" s="52">
        <f>R12</f>
        <v>260.77579541015621</v>
      </c>
      <c r="S45" s="51"/>
      <c r="T45" s="52">
        <f>T12</f>
        <v>267.29519029541007</v>
      </c>
      <c r="U45" s="51"/>
    </row>
    <row r="46" spans="1:21">
      <c r="A46" s="140"/>
      <c r="B46" s="133"/>
      <c r="C46" s="81">
        <v>5</v>
      </c>
      <c r="D46" s="50">
        <f t="shared" si="1"/>
        <v>255.46561523437495</v>
      </c>
      <c r="E46" s="51"/>
      <c r="F46" s="52">
        <f t="shared" si="1"/>
        <v>262.01601562499997</v>
      </c>
      <c r="G46" s="51"/>
      <c r="H46" s="52">
        <f t="shared" si="1"/>
        <v>268.734375</v>
      </c>
      <c r="I46" s="51"/>
      <c r="J46" s="52">
        <f t="shared" si="1"/>
        <v>275.625</v>
      </c>
      <c r="K46" s="51"/>
      <c r="L46" s="50">
        <f>L13</f>
        <v>282.515625</v>
      </c>
      <c r="M46" s="51"/>
      <c r="N46" s="52">
        <f>N13</f>
        <v>289.57851562499997</v>
      </c>
      <c r="O46" s="51"/>
      <c r="P46" s="52">
        <f>P13</f>
        <v>296.81797851562499</v>
      </c>
      <c r="Q46" s="51"/>
      <c r="R46" s="52">
        <f>R13</f>
        <v>304.23842797851557</v>
      </c>
      <c r="S46" s="51"/>
      <c r="T46" s="52">
        <f>T13</f>
        <v>311.84438867797843</v>
      </c>
      <c r="U46" s="51"/>
    </row>
    <row r="47" spans="1:21">
      <c r="A47" s="140"/>
      <c r="B47" s="133"/>
      <c r="C47" s="81">
        <v>3</v>
      </c>
      <c r="D47" s="50">
        <f>D14*1.025</f>
        <v>299.25972070312491</v>
      </c>
      <c r="E47" s="51"/>
      <c r="F47" s="52">
        <f>F14*1.025</f>
        <v>306.93304687499995</v>
      </c>
      <c r="G47" s="51"/>
      <c r="H47" s="52">
        <f>H14*1.025</f>
        <v>314.80312499999997</v>
      </c>
      <c r="I47" s="51"/>
      <c r="J47" s="52">
        <f>J14*1.025</f>
        <v>322.875</v>
      </c>
      <c r="K47" s="51"/>
      <c r="L47" s="50">
        <f>L14*1.025</f>
        <v>330.94687499999998</v>
      </c>
      <c r="M47" s="51"/>
      <c r="N47" s="52">
        <f>N14*1.025</f>
        <v>339.22054687499997</v>
      </c>
      <c r="O47" s="51"/>
      <c r="P47" s="52">
        <f>P14*1.025</f>
        <v>347.70106054687494</v>
      </c>
      <c r="Q47" s="51"/>
      <c r="R47" s="52">
        <f>R14*1.025</f>
        <v>356.39358706054679</v>
      </c>
      <c r="S47" s="51"/>
      <c r="T47" s="52">
        <f>T14*1.025</f>
        <v>365.30342673706042</v>
      </c>
      <c r="U47" s="51"/>
    </row>
    <row r="48" spans="1:21" ht="13" thickBot="1">
      <c r="A48" s="140"/>
      <c r="B48" s="134"/>
      <c r="C48" s="82">
        <v>8</v>
      </c>
      <c r="D48" s="54">
        <f>D45</f>
        <v>218.97052734374995</v>
      </c>
      <c r="E48" s="55"/>
      <c r="F48" s="56">
        <f>F45</f>
        <v>224.58515624999998</v>
      </c>
      <c r="G48" s="55"/>
      <c r="H48" s="56">
        <f>H45</f>
        <v>230.34375</v>
      </c>
      <c r="I48" s="55"/>
      <c r="J48" s="56">
        <f>J45</f>
        <v>236.25</v>
      </c>
      <c r="K48" s="55"/>
      <c r="L48" s="54">
        <f>L45</f>
        <v>242.15625</v>
      </c>
      <c r="M48" s="55"/>
      <c r="N48" s="56">
        <f>N45</f>
        <v>248.21015624999998</v>
      </c>
      <c r="O48" s="55"/>
      <c r="P48" s="56">
        <f>P45</f>
        <v>254.41541015624998</v>
      </c>
      <c r="Q48" s="55"/>
      <c r="R48" s="56">
        <f>R45</f>
        <v>260.77579541015621</v>
      </c>
      <c r="S48" s="55"/>
      <c r="T48" s="56">
        <f>T45</f>
        <v>267.29519029541007</v>
      </c>
      <c r="U48" s="55"/>
    </row>
    <row r="49" spans="1:21" ht="12" customHeight="1">
      <c r="A49" s="140"/>
      <c r="B49" s="132" t="s">
        <v>4</v>
      </c>
      <c r="C49" s="83">
        <v>5</v>
      </c>
      <c r="D49" s="46">
        <f t="shared" ref="D49:J52" si="2">D15</f>
        <v>104.2716796875</v>
      </c>
      <c r="E49" s="47"/>
      <c r="F49" s="48">
        <f t="shared" si="2"/>
        <v>106.9453125</v>
      </c>
      <c r="G49" s="47"/>
      <c r="H49" s="48">
        <f t="shared" si="2"/>
        <v>109.6875</v>
      </c>
      <c r="I49" s="47"/>
      <c r="J49" s="48">
        <f t="shared" si="2"/>
        <v>112.5</v>
      </c>
      <c r="K49" s="47"/>
      <c r="L49" s="46">
        <f>L15</f>
        <v>115.31249999999999</v>
      </c>
      <c r="M49" s="47"/>
      <c r="N49" s="48">
        <f>N15</f>
        <v>118.19531249999997</v>
      </c>
      <c r="O49" s="47"/>
      <c r="P49" s="48">
        <f>P15</f>
        <v>121.15019531249996</v>
      </c>
      <c r="Q49" s="47"/>
      <c r="R49" s="48">
        <f>R15</f>
        <v>124.17895019531245</v>
      </c>
      <c r="S49" s="47"/>
      <c r="T49" s="48">
        <f>T15</f>
        <v>127.28342395019526</v>
      </c>
      <c r="U49" s="47"/>
    </row>
    <row r="50" spans="1:21">
      <c r="A50" s="140"/>
      <c r="B50" s="133"/>
      <c r="C50" s="81">
        <v>5</v>
      </c>
      <c r="D50" s="50">
        <f t="shared" si="2"/>
        <v>130.339599609375</v>
      </c>
      <c r="E50" s="51"/>
      <c r="F50" s="52">
        <f t="shared" si="2"/>
        <v>133.681640625</v>
      </c>
      <c r="G50" s="51"/>
      <c r="H50" s="52">
        <f t="shared" si="2"/>
        <v>137.109375</v>
      </c>
      <c r="I50" s="51"/>
      <c r="J50" s="52">
        <f t="shared" si="2"/>
        <v>140.625</v>
      </c>
      <c r="K50" s="51"/>
      <c r="L50" s="50">
        <f>L16</f>
        <v>144.14062499999997</v>
      </c>
      <c r="M50" s="51"/>
      <c r="N50" s="52">
        <f>N16</f>
        <v>147.74414062499997</v>
      </c>
      <c r="O50" s="51"/>
      <c r="P50" s="52">
        <f>P16</f>
        <v>151.43774414062494</v>
      </c>
      <c r="Q50" s="51"/>
      <c r="R50" s="52">
        <f>R16</f>
        <v>155.22368774414056</v>
      </c>
      <c r="S50" s="51"/>
      <c r="T50" s="52">
        <f>T16</f>
        <v>159.10427993774408</v>
      </c>
      <c r="U50" s="51"/>
    </row>
    <row r="51" spans="1:21">
      <c r="A51" s="140"/>
      <c r="B51" s="133"/>
      <c r="C51" s="81">
        <v>5</v>
      </c>
      <c r="D51" s="50">
        <f t="shared" si="2"/>
        <v>156.40751953124999</v>
      </c>
      <c r="E51" s="51"/>
      <c r="F51" s="52">
        <f t="shared" si="2"/>
        <v>160.41796875</v>
      </c>
      <c r="G51" s="51"/>
      <c r="H51" s="52">
        <f t="shared" si="2"/>
        <v>164.53125</v>
      </c>
      <c r="I51" s="51"/>
      <c r="J51" s="52">
        <f t="shared" si="2"/>
        <v>168.75</v>
      </c>
      <c r="K51" s="51"/>
      <c r="L51" s="50">
        <f>L17</f>
        <v>172.96874999999997</v>
      </c>
      <c r="M51" s="51"/>
      <c r="N51" s="52">
        <f>N17</f>
        <v>177.29296874999994</v>
      </c>
      <c r="O51" s="51"/>
      <c r="P51" s="52">
        <f>P17</f>
        <v>181.72529296874995</v>
      </c>
      <c r="Q51" s="51"/>
      <c r="R51" s="52">
        <f>R17</f>
        <v>186.26842529296869</v>
      </c>
      <c r="S51" s="51"/>
      <c r="T51" s="52">
        <f>T17</f>
        <v>190.92513592529289</v>
      </c>
      <c r="U51" s="51"/>
    </row>
    <row r="52" spans="1:21">
      <c r="A52" s="140"/>
      <c r="B52" s="133"/>
      <c r="C52" s="81">
        <v>5</v>
      </c>
      <c r="D52" s="50">
        <f t="shared" si="2"/>
        <v>182.47543945312501</v>
      </c>
      <c r="E52" s="51"/>
      <c r="F52" s="52">
        <f t="shared" si="2"/>
        <v>187.154296875</v>
      </c>
      <c r="G52" s="51"/>
      <c r="H52" s="52">
        <f t="shared" si="2"/>
        <v>191.953125</v>
      </c>
      <c r="I52" s="51"/>
      <c r="J52" s="52">
        <f t="shared" si="2"/>
        <v>196.875</v>
      </c>
      <c r="K52" s="51"/>
      <c r="L52" s="50">
        <f>L18</f>
        <v>201.79687499999997</v>
      </c>
      <c r="M52" s="51"/>
      <c r="N52" s="52">
        <f>N18</f>
        <v>206.84179687499994</v>
      </c>
      <c r="O52" s="51"/>
      <c r="P52" s="52">
        <f>P18</f>
        <v>212.01284179687494</v>
      </c>
      <c r="Q52" s="51"/>
      <c r="R52" s="52">
        <f>R18</f>
        <v>217.31316284179678</v>
      </c>
      <c r="S52" s="51"/>
      <c r="T52" s="52">
        <f>T18</f>
        <v>222.7459919128417</v>
      </c>
      <c r="U52" s="51"/>
    </row>
    <row r="53" spans="1:21">
      <c r="A53" s="140"/>
      <c r="B53" s="133"/>
      <c r="C53" s="81">
        <v>3</v>
      </c>
      <c r="D53" s="50">
        <f>D19*1.025</f>
        <v>213.75694335937499</v>
      </c>
      <c r="E53" s="51"/>
      <c r="F53" s="52">
        <f>F19*1.025</f>
        <v>219.23789062499998</v>
      </c>
      <c r="G53" s="51"/>
      <c r="H53" s="52">
        <f>H19*1.025</f>
        <v>224.85937499999997</v>
      </c>
      <c r="I53" s="51"/>
      <c r="J53" s="52">
        <f>J19*1.025</f>
        <v>230.62499999999997</v>
      </c>
      <c r="K53" s="51"/>
      <c r="L53" s="50">
        <f>L19*1.025</f>
        <v>236.39062499999994</v>
      </c>
      <c r="M53" s="51"/>
      <c r="N53" s="52">
        <f>N19*1.025</f>
        <v>242.30039062499992</v>
      </c>
      <c r="O53" s="51"/>
      <c r="P53" s="52">
        <f>P19*1.025</f>
        <v>248.35790039062491</v>
      </c>
      <c r="Q53" s="51"/>
      <c r="R53" s="52">
        <f>R19*1.025</f>
        <v>254.56684790039051</v>
      </c>
      <c r="S53" s="51"/>
      <c r="T53" s="52">
        <f>T19*1.025</f>
        <v>260.93101909790028</v>
      </c>
      <c r="U53" s="51"/>
    </row>
    <row r="54" spans="1:21" ht="13" thickBot="1">
      <c r="A54" s="140"/>
      <c r="B54" s="134"/>
      <c r="C54" s="82">
        <v>8</v>
      </c>
      <c r="D54" s="54">
        <f>D51</f>
        <v>156.40751953124999</v>
      </c>
      <c r="E54" s="55"/>
      <c r="F54" s="56">
        <f>F51</f>
        <v>160.41796875</v>
      </c>
      <c r="G54" s="55"/>
      <c r="H54" s="56">
        <f>H51</f>
        <v>164.53125</v>
      </c>
      <c r="I54" s="55"/>
      <c r="J54" s="56">
        <f>J51</f>
        <v>168.75</v>
      </c>
      <c r="K54" s="55"/>
      <c r="L54" s="54">
        <f>L51</f>
        <v>172.96874999999997</v>
      </c>
      <c r="M54" s="55"/>
      <c r="N54" s="56">
        <f>N51</f>
        <v>177.29296874999994</v>
      </c>
      <c r="O54" s="55"/>
      <c r="P54" s="56">
        <f>P51</f>
        <v>181.72529296874995</v>
      </c>
      <c r="Q54" s="55"/>
      <c r="R54" s="56">
        <f>R51</f>
        <v>186.26842529296869</v>
      </c>
      <c r="S54" s="55"/>
      <c r="T54" s="56">
        <f>T51</f>
        <v>190.92513592529289</v>
      </c>
      <c r="U54" s="55"/>
    </row>
    <row r="55" spans="1:21" ht="12" customHeight="1">
      <c r="A55" s="140"/>
      <c r="B55" s="132" t="s">
        <v>75</v>
      </c>
      <c r="C55" s="83">
        <v>5</v>
      </c>
      <c r="D55" s="46">
        <f t="shared" ref="D55:J58" si="3">D20</f>
        <v>95.003085937499989</v>
      </c>
      <c r="E55" s="47"/>
      <c r="F55" s="48">
        <f t="shared" si="3"/>
        <v>97.439062499999991</v>
      </c>
      <c r="G55" s="47"/>
      <c r="H55" s="48">
        <f t="shared" si="3"/>
        <v>99.9375</v>
      </c>
      <c r="I55" s="47"/>
      <c r="J55" s="48">
        <f t="shared" si="3"/>
        <v>102.5</v>
      </c>
      <c r="K55" s="47"/>
      <c r="L55" s="46">
        <f>L20</f>
        <v>105.06249999999999</v>
      </c>
      <c r="M55" s="47"/>
      <c r="N55" s="48">
        <f>N20</f>
        <v>107.68906249999998</v>
      </c>
      <c r="O55" s="47"/>
      <c r="P55" s="48">
        <f>P20</f>
        <v>110.38128906249997</v>
      </c>
      <c r="Q55" s="47"/>
      <c r="R55" s="48">
        <f>R20</f>
        <v>113.14082128906246</v>
      </c>
      <c r="S55" s="47"/>
      <c r="T55" s="48">
        <f>T20</f>
        <v>115.96934182128901</v>
      </c>
      <c r="U55" s="47"/>
    </row>
    <row r="56" spans="1:21">
      <c r="A56" s="140"/>
      <c r="B56" s="133"/>
      <c r="C56" s="81">
        <v>5</v>
      </c>
      <c r="D56" s="50">
        <f t="shared" si="3"/>
        <v>118.75385742187498</v>
      </c>
      <c r="E56" s="51"/>
      <c r="F56" s="52">
        <f t="shared" si="3"/>
        <v>121.79882812499999</v>
      </c>
      <c r="G56" s="51"/>
      <c r="H56" s="52">
        <f t="shared" si="3"/>
        <v>124.921875</v>
      </c>
      <c r="I56" s="51"/>
      <c r="J56" s="52">
        <f t="shared" si="3"/>
        <v>128.125</v>
      </c>
      <c r="K56" s="51"/>
      <c r="L56" s="50">
        <f>L21</f>
        <v>131.32812499999997</v>
      </c>
      <c r="M56" s="51"/>
      <c r="N56" s="52">
        <f>N21</f>
        <v>134.61132812499997</v>
      </c>
      <c r="O56" s="51"/>
      <c r="P56" s="52">
        <f>P21</f>
        <v>137.97661132812496</v>
      </c>
      <c r="Q56" s="51"/>
      <c r="R56" s="52">
        <f>R21</f>
        <v>141.42602661132807</v>
      </c>
      <c r="S56" s="51"/>
      <c r="T56" s="52">
        <f>T21</f>
        <v>144.96167727661125</v>
      </c>
      <c r="U56" s="51"/>
    </row>
    <row r="57" spans="1:21">
      <c r="A57" s="140"/>
      <c r="B57" s="133"/>
      <c r="C57" s="81">
        <v>5</v>
      </c>
      <c r="D57" s="50">
        <f t="shared" si="3"/>
        <v>142.50462890624999</v>
      </c>
      <c r="E57" s="51"/>
      <c r="F57" s="52">
        <f t="shared" si="3"/>
        <v>146.15859374999999</v>
      </c>
      <c r="G57" s="51"/>
      <c r="H57" s="52">
        <f t="shared" si="3"/>
        <v>149.90625</v>
      </c>
      <c r="I57" s="51"/>
      <c r="J57" s="52">
        <f t="shared" si="3"/>
        <v>153.75</v>
      </c>
      <c r="K57" s="51"/>
      <c r="L57" s="50">
        <f>L22</f>
        <v>157.59374999999997</v>
      </c>
      <c r="M57" s="51"/>
      <c r="N57" s="52">
        <f>N22</f>
        <v>161.53359374999997</v>
      </c>
      <c r="O57" s="51"/>
      <c r="P57" s="52">
        <f>P22</f>
        <v>165.57193359374997</v>
      </c>
      <c r="Q57" s="51"/>
      <c r="R57" s="52">
        <f>R22</f>
        <v>169.71123193359369</v>
      </c>
      <c r="S57" s="51"/>
      <c r="T57" s="52">
        <f>T22</f>
        <v>173.95401273193352</v>
      </c>
      <c r="U57" s="51"/>
    </row>
    <row r="58" spans="1:21">
      <c r="A58" s="140"/>
      <c r="B58" s="133"/>
      <c r="C58" s="81">
        <v>5</v>
      </c>
      <c r="D58" s="50">
        <f t="shared" si="3"/>
        <v>166.25540039062497</v>
      </c>
      <c r="E58" s="51"/>
      <c r="F58" s="52">
        <f t="shared" si="3"/>
        <v>170.51835937499999</v>
      </c>
      <c r="G58" s="51"/>
      <c r="H58" s="52">
        <f t="shared" si="3"/>
        <v>174.890625</v>
      </c>
      <c r="I58" s="51"/>
      <c r="J58" s="52">
        <f t="shared" si="3"/>
        <v>179.375</v>
      </c>
      <c r="K58" s="51"/>
      <c r="L58" s="50">
        <f>L23</f>
        <v>183.85937499999997</v>
      </c>
      <c r="M58" s="51"/>
      <c r="N58" s="52">
        <f>N23</f>
        <v>188.45585937499996</v>
      </c>
      <c r="O58" s="51"/>
      <c r="P58" s="52">
        <f>P23</f>
        <v>193.16725585937496</v>
      </c>
      <c r="Q58" s="51"/>
      <c r="R58" s="52">
        <f>R23</f>
        <v>197.99643725585929</v>
      </c>
      <c r="S58" s="51"/>
      <c r="T58" s="52">
        <f>T23</f>
        <v>202.94634818725575</v>
      </c>
      <c r="U58" s="51"/>
    </row>
    <row r="59" spans="1:21">
      <c r="A59" s="140"/>
      <c r="B59" s="133"/>
      <c r="C59" s="81">
        <v>3</v>
      </c>
      <c r="D59" s="50">
        <f>D24*1.025</f>
        <v>194.75632617187497</v>
      </c>
      <c r="E59" s="51"/>
      <c r="F59" s="52">
        <f>F24*1.025</f>
        <v>199.75007812499996</v>
      </c>
      <c r="G59" s="51"/>
      <c r="H59" s="52">
        <f>H24*1.025</f>
        <v>204.87187499999999</v>
      </c>
      <c r="I59" s="51"/>
      <c r="J59" s="52">
        <f>J24*1.025</f>
        <v>210.12499999999997</v>
      </c>
      <c r="K59" s="51"/>
      <c r="L59" s="50">
        <f>L24*1.025</f>
        <v>215.37812499999995</v>
      </c>
      <c r="M59" s="51"/>
      <c r="N59" s="52">
        <f>N24*1.025</f>
        <v>220.76257812499995</v>
      </c>
      <c r="O59" s="51"/>
      <c r="P59" s="52">
        <f>P24*1.025</f>
        <v>226.28164257812492</v>
      </c>
      <c r="Q59" s="51"/>
      <c r="R59" s="52">
        <f>R24*1.025</f>
        <v>231.93868364257801</v>
      </c>
      <c r="S59" s="51"/>
      <c r="T59" s="52">
        <f>T24*1.025</f>
        <v>237.73715073364244</v>
      </c>
      <c r="U59" s="51"/>
    </row>
    <row r="60" spans="1:21" ht="13" thickBot="1">
      <c r="A60" s="140"/>
      <c r="B60" s="134"/>
      <c r="C60" s="82">
        <v>8</v>
      </c>
      <c r="D60" s="54">
        <f>D57</f>
        <v>142.50462890624999</v>
      </c>
      <c r="E60" s="55"/>
      <c r="F60" s="54">
        <f>F57</f>
        <v>146.15859374999999</v>
      </c>
      <c r="G60" s="55"/>
      <c r="H60" s="56">
        <f>H57</f>
        <v>149.90625</v>
      </c>
      <c r="I60" s="55"/>
      <c r="J60" s="56">
        <f>J57</f>
        <v>153.75</v>
      </c>
      <c r="K60" s="55"/>
      <c r="L60" s="54">
        <f>L57</f>
        <v>157.59374999999997</v>
      </c>
      <c r="M60" s="55"/>
      <c r="N60" s="54">
        <f>N57</f>
        <v>161.53359374999997</v>
      </c>
      <c r="O60" s="55"/>
      <c r="P60" s="56">
        <f>P57</f>
        <v>165.57193359374997</v>
      </c>
      <c r="Q60" s="55"/>
      <c r="R60" s="56">
        <f>R57</f>
        <v>169.71123193359369</v>
      </c>
      <c r="S60" s="55"/>
      <c r="T60" s="56">
        <f>T57</f>
        <v>173.95401273193352</v>
      </c>
      <c r="U60" s="55"/>
    </row>
    <row r="61" spans="1:21">
      <c r="A61" s="140"/>
      <c r="B61" s="38"/>
      <c r="C61" s="84" t="s">
        <v>81</v>
      </c>
      <c r="D61" s="85"/>
      <c r="E61" s="86"/>
      <c r="F61" s="87"/>
      <c r="G61" s="86"/>
      <c r="H61" s="87"/>
      <c r="I61" s="86"/>
      <c r="J61" s="87"/>
      <c r="K61" s="86"/>
      <c r="L61" s="88"/>
      <c r="M61" s="86"/>
      <c r="N61" s="87"/>
      <c r="O61" s="86"/>
      <c r="P61" s="87"/>
      <c r="Q61" s="86"/>
      <c r="R61" s="87"/>
      <c r="S61" s="86"/>
      <c r="T61" s="87"/>
      <c r="U61" s="86"/>
    </row>
    <row r="62" spans="1:21" ht="13" thickBot="1">
      <c r="A62" s="141"/>
      <c r="B62" s="40"/>
      <c r="C62" s="89" t="s">
        <v>81</v>
      </c>
      <c r="D62" s="90"/>
      <c r="E62" s="91"/>
      <c r="F62" s="92"/>
      <c r="G62" s="91"/>
      <c r="H62" s="92"/>
      <c r="I62" s="91"/>
      <c r="J62" s="92"/>
      <c r="K62" s="91"/>
      <c r="L62" s="93"/>
      <c r="M62" s="91"/>
      <c r="N62" s="92"/>
      <c r="O62" s="91"/>
      <c r="P62" s="92"/>
      <c r="Q62" s="91"/>
      <c r="R62" s="92"/>
      <c r="S62" s="91"/>
      <c r="T62" s="92"/>
      <c r="U62" s="91"/>
    </row>
    <row r="63" spans="1:21" ht="13" thickBot="1">
      <c r="A63" s="14"/>
      <c r="B63" s="4"/>
      <c r="C63" s="4"/>
      <c r="D63" s="4"/>
      <c r="E63" s="16"/>
      <c r="F63" s="4"/>
      <c r="G63" s="16"/>
      <c r="H63" s="4"/>
      <c r="I63" s="16"/>
      <c r="J63" s="4"/>
      <c r="K63" s="16"/>
    </row>
    <row r="64" spans="1:21" ht="14" customHeight="1" thickBot="1">
      <c r="A64" s="34" t="s">
        <v>50</v>
      </c>
      <c r="B64" s="33"/>
      <c r="C64" s="33"/>
      <c r="D64" s="119" t="s">
        <v>13</v>
      </c>
      <c r="E64" s="119"/>
      <c r="F64" s="119" t="s">
        <v>14</v>
      </c>
      <c r="G64" s="119"/>
      <c r="H64" s="119" t="s">
        <v>15</v>
      </c>
      <c r="I64" s="119"/>
      <c r="J64" s="119" t="s">
        <v>16</v>
      </c>
      <c r="K64" s="119"/>
      <c r="L64" s="151" t="s">
        <v>17</v>
      </c>
      <c r="M64" s="151"/>
      <c r="N64" s="151" t="s">
        <v>18</v>
      </c>
      <c r="O64" s="151"/>
      <c r="P64" s="151" t="s">
        <v>19</v>
      </c>
      <c r="Q64" s="151"/>
      <c r="R64" s="151" t="s">
        <v>20</v>
      </c>
      <c r="S64" s="151"/>
      <c r="T64" s="151" t="s">
        <v>21</v>
      </c>
      <c r="U64" s="151"/>
    </row>
    <row r="65" spans="1:21">
      <c r="A65" s="122" t="s">
        <v>25</v>
      </c>
      <c r="B65" s="123"/>
      <c r="C65" s="25" t="s">
        <v>77</v>
      </c>
      <c r="D65" s="120">
        <f>SUMPRODUCT($C$10:$C$24,D10:D24)</f>
        <v>12947.06689453125</v>
      </c>
      <c r="E65" s="121"/>
      <c r="F65" s="120">
        <f>SUMPRODUCT($C$10:$C$24,F10:F24)</f>
        <v>13279.04296875</v>
      </c>
      <c r="G65" s="121"/>
      <c r="H65" s="120">
        <f>SUMPRODUCT($C$10:$C$24,H10:H24)</f>
        <v>13619.53125</v>
      </c>
      <c r="I65" s="121"/>
      <c r="J65" s="120">
        <f>SUMPRODUCT($C$10:$C$24,J10:J24)</f>
        <v>13968.75</v>
      </c>
      <c r="K65" s="121"/>
      <c r="L65" s="152">
        <f>SUMPRODUCT('Weeks 1-9 (Single Factor)'!$C$10:$C$24,'Weeks 1-9 (Single Factor)'!L10:L24)</f>
        <v>14317.96875</v>
      </c>
      <c r="M65" s="152"/>
      <c r="N65" s="152">
        <f>SUMPRODUCT('Weeks 1-9 (Single Factor)'!$C$10:$C$24,'Weeks 1-9 (Single Factor)'!N10:N24)</f>
        <v>14675.91796875</v>
      </c>
      <c r="O65" s="152"/>
      <c r="P65" s="152">
        <f>SUMPRODUCT('Weeks 1-9 (Single Factor)'!$C$10:$C$24,'Weeks 1-9 (Single Factor)'!P10:P24)</f>
        <v>15042.815917968746</v>
      </c>
      <c r="Q65" s="152"/>
      <c r="R65" s="152">
        <f>SUMPRODUCT('Weeks 1-9 (Single Factor)'!$C$10:$C$24,'Weeks 1-9 (Single Factor)'!R10:R24)</f>
        <v>15418.886315917964</v>
      </c>
      <c r="S65" s="152"/>
      <c r="T65" s="152">
        <f>SUMPRODUCT('Weeks 1-9 (Single Factor)'!$C$10:$C$24,'Weeks 1-9 (Single Factor)'!T10:T24)</f>
        <v>15804.358473815912</v>
      </c>
      <c r="U65" s="165"/>
    </row>
    <row r="66" spans="1:21">
      <c r="A66" s="124"/>
      <c r="B66" s="125"/>
      <c r="C66" s="26" t="s">
        <v>78</v>
      </c>
      <c r="D66" s="147">
        <f>SUMPRODUCT($C$28:$C$39,D28:D39)</f>
        <v>11362.716650390623</v>
      </c>
      <c r="E66" s="148"/>
      <c r="F66" s="147">
        <f>SUMPRODUCT($C$28:$C$39,F28:F39)</f>
        <v>11654.068359375</v>
      </c>
      <c r="G66" s="148"/>
      <c r="H66" s="147">
        <f>SUMPRODUCT($C$28:$C$39,H28:H39)</f>
        <v>11952.890625</v>
      </c>
      <c r="I66" s="148"/>
      <c r="J66" s="147">
        <f>SUMPRODUCT($C$28:$C$39,J28:J39)</f>
        <v>12259.375</v>
      </c>
      <c r="K66" s="148"/>
      <c r="L66" s="155">
        <f>SUMPRODUCT('Weeks 1-9 (Single Factor)'!$C$28:$C$39,'Weeks 1-9 (Single Factor)'!L28:L39)</f>
        <v>12565.859375</v>
      </c>
      <c r="M66" s="155"/>
      <c r="N66" s="155">
        <f>SUMPRODUCT('Weeks 1-9 (Single Factor)'!$C$28:$C$39,'Weeks 1-9 (Single Factor)'!N28:N39)</f>
        <v>12880.005859375</v>
      </c>
      <c r="O66" s="155"/>
      <c r="P66" s="155">
        <f>SUMPRODUCT('Weeks 1-9 (Single Factor)'!$C$28:$C$39,'Weeks 1-9 (Single Factor)'!P28:P39)</f>
        <v>13202.006005859374</v>
      </c>
      <c r="Q66" s="155"/>
      <c r="R66" s="155">
        <f>SUMPRODUCT('Weeks 1-9 (Single Factor)'!$C$28:$C$39,'Weeks 1-9 (Single Factor)'!R28:R39)</f>
        <v>13532.056156005856</v>
      </c>
      <c r="S66" s="155"/>
      <c r="T66" s="155">
        <f>SUMPRODUCT('Weeks 1-9 (Single Factor)'!$C$28:$C$39,'Weeks 1-9 (Single Factor)'!T28:T39)</f>
        <v>13870.357559906002</v>
      </c>
      <c r="U66" s="156"/>
    </row>
    <row r="67" spans="1:21">
      <c r="A67" s="124"/>
      <c r="B67" s="125"/>
      <c r="C67" s="27" t="s">
        <v>79</v>
      </c>
      <c r="D67" s="149">
        <f>SUMPRODUCT($C$43:$C$60,D43:D60)</f>
        <v>15760.896099609374</v>
      </c>
      <c r="E67" s="150"/>
      <c r="F67" s="149">
        <f>SUMPRODUCT($C$43:$C$60,F43:F60)</f>
        <v>16165.021640625</v>
      </c>
      <c r="G67" s="150"/>
      <c r="H67" s="149">
        <f>SUMPRODUCT($C$43:$C$60,H43:H60)</f>
        <v>16579.509375000001</v>
      </c>
      <c r="I67" s="150"/>
      <c r="J67" s="149">
        <f>SUMPRODUCT($C$43:$C$60,J43:J60)</f>
        <v>17004.625</v>
      </c>
      <c r="K67" s="150"/>
      <c r="L67" s="164">
        <f>SUMPRODUCT('Weeks 1-9 (Single Factor)'!$C$43:$C$60,'Weeks 1-9 (Single Factor)'!L43:L60)</f>
        <v>17429.740624999999</v>
      </c>
      <c r="M67" s="164"/>
      <c r="N67" s="164">
        <f>SUMPRODUCT('Weeks 1-9 (Single Factor)'!$C$43:$C$60,'Weeks 1-9 (Single Factor)'!N43:N60)</f>
        <v>17865.484140624998</v>
      </c>
      <c r="O67" s="164"/>
      <c r="P67" s="164">
        <f>SUMPRODUCT('Weeks 1-9 (Single Factor)'!$C$43:$C$60,'Weeks 1-9 (Single Factor)'!P43:P60)</f>
        <v>18312.121244140621</v>
      </c>
      <c r="Q67" s="164"/>
      <c r="R67" s="164">
        <f>SUMPRODUCT('Weeks 1-9 (Single Factor)'!$C$43:$C$60,'Weeks 1-9 (Single Factor)'!R43:R60)</f>
        <v>18769.924275244135</v>
      </c>
      <c r="S67" s="164"/>
      <c r="T67" s="164">
        <f>SUMPRODUCT('Weeks 1-9 (Single Factor)'!$C$43:$C$60,'Weeks 1-9 (Single Factor)'!T43:T60)</f>
        <v>19239.172382125238</v>
      </c>
      <c r="U67" s="166"/>
    </row>
    <row r="68" spans="1:21" ht="13" thickBot="1">
      <c r="A68" s="126"/>
      <c r="B68" s="127"/>
      <c r="C68" s="23" t="s">
        <v>36</v>
      </c>
      <c r="D68" s="153">
        <f>SUM(D65:D67)</f>
        <v>40070.67964453125</v>
      </c>
      <c r="E68" s="154"/>
      <c r="F68" s="153">
        <f>SUM(F65:F67)</f>
        <v>41098.132968749997</v>
      </c>
      <c r="G68" s="154"/>
      <c r="H68" s="153">
        <f>SUM(H65:H67)</f>
        <v>42151.931250000001</v>
      </c>
      <c r="I68" s="154"/>
      <c r="J68" s="153">
        <f>SUM(J65:J67)</f>
        <v>43232.75</v>
      </c>
      <c r="K68" s="154"/>
      <c r="L68" s="157">
        <f>SUM(L65:L67)</f>
        <v>44313.568749999999</v>
      </c>
      <c r="M68" s="157"/>
      <c r="N68" s="157">
        <f>SUM(N65:N67)</f>
        <v>45421.407968749998</v>
      </c>
      <c r="O68" s="157"/>
      <c r="P68" s="157">
        <f>SUM(P65:P67)</f>
        <v>46556.94316796874</v>
      </c>
      <c r="Q68" s="157"/>
      <c r="R68" s="157">
        <f>SUM(R65:R67)</f>
        <v>47720.866747167951</v>
      </c>
      <c r="S68" s="157"/>
      <c r="T68" s="157">
        <f>SUM(T65:T67)</f>
        <v>48913.888415847148</v>
      </c>
      <c r="U68" s="158"/>
    </row>
    <row r="69" spans="1:21" ht="13" thickTop="1">
      <c r="A69" s="128" t="s">
        <v>37</v>
      </c>
      <c r="B69" s="129"/>
      <c r="C69" s="28" t="s">
        <v>77</v>
      </c>
      <c r="D69" s="120">
        <f>'Tonnage Calc (do not change)'!D73</f>
        <v>9062.9468261718739</v>
      </c>
      <c r="E69" s="121"/>
      <c r="F69" s="120">
        <f>'Tonnage Calc (do not change)'!E73</f>
        <v>9295.330078125</v>
      </c>
      <c r="G69" s="121"/>
      <c r="H69" s="120">
        <f>'Tonnage Calc (do not change)'!F73</f>
        <v>9533.671875</v>
      </c>
      <c r="I69" s="121"/>
      <c r="J69" s="120">
        <f>'Tonnage Calc (do not change)'!G73</f>
        <v>9778.125</v>
      </c>
      <c r="K69" s="121"/>
      <c r="L69" s="159">
        <f>'Tonnage Calc (do not change)'!H73</f>
        <v>10022.578125</v>
      </c>
      <c r="M69" s="159"/>
      <c r="N69" s="159">
        <f>'Tonnage Calc (do not change)'!I73</f>
        <v>10273.142578125</v>
      </c>
      <c r="O69" s="159"/>
      <c r="P69" s="159">
        <f>'Tonnage Calc (do not change)'!J73</f>
        <v>10529.971142578124</v>
      </c>
      <c r="Q69" s="159"/>
      <c r="R69" s="159">
        <f>'Tonnage Calc (do not change)'!K73</f>
        <v>10793.220421142574</v>
      </c>
      <c r="S69" s="159"/>
      <c r="T69" s="159">
        <f>'Tonnage Calc (do not change)'!L73</f>
        <v>11063.05093167114</v>
      </c>
      <c r="U69" s="160"/>
    </row>
    <row r="70" spans="1:21">
      <c r="A70" s="128"/>
      <c r="B70" s="129"/>
      <c r="C70" s="26" t="s">
        <v>78</v>
      </c>
      <c r="D70" s="147">
        <f>'Tonnage Calc (do not change)'!D74</f>
        <v>8272.2199218749993</v>
      </c>
      <c r="E70" s="148"/>
      <c r="F70" s="147">
        <f>'Tonnage Calc (do not change)'!E74</f>
        <v>8484.328125</v>
      </c>
      <c r="G70" s="148"/>
      <c r="H70" s="147">
        <f>'Tonnage Calc (do not change)'!F74</f>
        <v>8701.875</v>
      </c>
      <c r="I70" s="148"/>
      <c r="J70" s="147">
        <f>'Tonnage Calc (do not change)'!G74</f>
        <v>8925</v>
      </c>
      <c r="K70" s="148"/>
      <c r="L70" s="155">
        <f>'Tonnage Calc (do not change)'!H74</f>
        <v>9148.125</v>
      </c>
      <c r="M70" s="155"/>
      <c r="N70" s="155">
        <f>'Tonnage Calc (do not change)'!I74</f>
        <v>9376.828125</v>
      </c>
      <c r="O70" s="155"/>
      <c r="P70" s="155">
        <f>'Tonnage Calc (do not change)'!J74</f>
        <v>9611.2488281249989</v>
      </c>
      <c r="Q70" s="155"/>
      <c r="R70" s="155">
        <f>'Tonnage Calc (do not change)'!K74</f>
        <v>9851.5300488281227</v>
      </c>
      <c r="S70" s="155"/>
      <c r="T70" s="155">
        <f>'Tonnage Calc (do not change)'!L74</f>
        <v>10097.818300048824</v>
      </c>
      <c r="U70" s="156"/>
    </row>
    <row r="71" spans="1:21">
      <c r="A71" s="128"/>
      <c r="B71" s="129"/>
      <c r="C71" s="27" t="s">
        <v>79</v>
      </c>
      <c r="D71" s="149">
        <f>'Tonnage Calc (do not change)'!D75</f>
        <v>11876.77603125</v>
      </c>
      <c r="E71" s="150"/>
      <c r="F71" s="149">
        <f>'Tonnage Calc (do not change)'!E75</f>
        <v>12181.308749999998</v>
      </c>
      <c r="G71" s="150"/>
      <c r="H71" s="149">
        <f>'Tonnage Calc (do not change)'!F75</f>
        <v>12493.65</v>
      </c>
      <c r="I71" s="150"/>
      <c r="J71" s="149">
        <f>'Tonnage Calc (do not change)'!G75</f>
        <v>12814</v>
      </c>
      <c r="K71" s="150"/>
      <c r="L71" s="164">
        <f>'Tonnage Calc (do not change)'!H75</f>
        <v>13134.349999999999</v>
      </c>
      <c r="M71" s="164"/>
      <c r="N71" s="164">
        <f>'Tonnage Calc (do not change)'!I75</f>
        <v>13462.70875</v>
      </c>
      <c r="O71" s="164"/>
      <c r="P71" s="164">
        <f>'Tonnage Calc (do not change)'!J75</f>
        <v>13799.276468749998</v>
      </c>
      <c r="Q71" s="164"/>
      <c r="R71" s="164">
        <f>'Tonnage Calc (do not change)'!K75</f>
        <v>14144.258380468746</v>
      </c>
      <c r="S71" s="164"/>
      <c r="T71" s="164">
        <f>'Tonnage Calc (do not change)'!L75</f>
        <v>14497.864839980461</v>
      </c>
      <c r="U71" s="166"/>
    </row>
    <row r="72" spans="1:21" ht="13" thickBot="1">
      <c r="A72" s="130"/>
      <c r="B72" s="131"/>
      <c r="C72" s="24" t="s">
        <v>36</v>
      </c>
      <c r="D72" s="145">
        <f>SUM(D69:D71)</f>
        <v>29211.942779296875</v>
      </c>
      <c r="E72" s="146"/>
      <c r="F72" s="145">
        <f>SUM(F69:F71)</f>
        <v>29960.966953124997</v>
      </c>
      <c r="G72" s="146"/>
      <c r="H72" s="145">
        <f>SUM(H69:H71)</f>
        <v>30729.196875000001</v>
      </c>
      <c r="I72" s="146"/>
      <c r="J72" s="145">
        <f>SUM(J69:J71)</f>
        <v>31517.125</v>
      </c>
      <c r="K72" s="146"/>
      <c r="L72" s="162">
        <f>SUM(L69:L71)</f>
        <v>32305.053124999999</v>
      </c>
      <c r="M72" s="162"/>
      <c r="N72" s="162">
        <f>SUM(N69:N71)</f>
        <v>33112.679453124998</v>
      </c>
      <c r="O72" s="162"/>
      <c r="P72" s="162">
        <f>SUM(P69:P71)</f>
        <v>33940.496439453127</v>
      </c>
      <c r="Q72" s="162"/>
      <c r="R72" s="162">
        <f>SUM(R69:R71)</f>
        <v>34789.008850439444</v>
      </c>
      <c r="S72" s="162"/>
      <c r="T72" s="162">
        <f>SUM(T69:T71)</f>
        <v>35658.734071700426</v>
      </c>
      <c r="U72" s="163"/>
    </row>
  </sheetData>
  <mergeCells count="108">
    <mergeCell ref="A1:D1"/>
    <mergeCell ref="P72:Q72"/>
    <mergeCell ref="R72:S72"/>
    <mergeCell ref="T72:U72"/>
    <mergeCell ref="N70:O70"/>
    <mergeCell ref="P70:Q70"/>
    <mergeCell ref="L69:M69"/>
    <mergeCell ref="L72:M72"/>
    <mergeCell ref="L66:M66"/>
    <mergeCell ref="L70:M70"/>
    <mergeCell ref="N72:O72"/>
    <mergeCell ref="L71:M71"/>
    <mergeCell ref="N67:O67"/>
    <mergeCell ref="P67:Q67"/>
    <mergeCell ref="T64:U64"/>
    <mergeCell ref="T65:U65"/>
    <mergeCell ref="L68:M68"/>
    <mergeCell ref="L67:M67"/>
    <mergeCell ref="N71:O71"/>
    <mergeCell ref="P71:Q71"/>
    <mergeCell ref="R71:S71"/>
    <mergeCell ref="T71:U71"/>
    <mergeCell ref="R67:S67"/>
    <mergeCell ref="T67:U67"/>
    <mergeCell ref="N68:O68"/>
    <mergeCell ref="P68:Q68"/>
    <mergeCell ref="R68:S68"/>
    <mergeCell ref="T68:U68"/>
    <mergeCell ref="N69:O69"/>
    <mergeCell ref="P69:Q69"/>
    <mergeCell ref="R69:S69"/>
    <mergeCell ref="T69:U69"/>
    <mergeCell ref="R70:S70"/>
    <mergeCell ref="T70:U70"/>
    <mergeCell ref="N9:O9"/>
    <mergeCell ref="P9:Q9"/>
    <mergeCell ref="R9:S9"/>
    <mergeCell ref="T9:U9"/>
    <mergeCell ref="N66:O66"/>
    <mergeCell ref="P66:Q66"/>
    <mergeCell ref="R66:S66"/>
    <mergeCell ref="N64:O64"/>
    <mergeCell ref="P64:Q64"/>
    <mergeCell ref="R64:S64"/>
    <mergeCell ref="N65:O65"/>
    <mergeCell ref="P65:Q65"/>
    <mergeCell ref="R65:S65"/>
    <mergeCell ref="T66:U66"/>
    <mergeCell ref="D66:E66"/>
    <mergeCell ref="D67:E67"/>
    <mergeCell ref="F65:G65"/>
    <mergeCell ref="H65:I65"/>
    <mergeCell ref="L9:M9"/>
    <mergeCell ref="L64:M64"/>
    <mergeCell ref="L65:M65"/>
    <mergeCell ref="D69:E69"/>
    <mergeCell ref="F69:G69"/>
    <mergeCell ref="H69:I69"/>
    <mergeCell ref="J69:K69"/>
    <mergeCell ref="D68:E68"/>
    <mergeCell ref="F68:G68"/>
    <mergeCell ref="H68:I68"/>
    <mergeCell ref="J68:K68"/>
    <mergeCell ref="F66:G66"/>
    <mergeCell ref="H66:I66"/>
    <mergeCell ref="J66:K66"/>
    <mergeCell ref="F67:G67"/>
    <mergeCell ref="H67:I67"/>
    <mergeCell ref="J67:K67"/>
    <mergeCell ref="D64:E64"/>
    <mergeCell ref="F64:G64"/>
    <mergeCell ref="H64:I64"/>
    <mergeCell ref="D72:E72"/>
    <mergeCell ref="F72:G72"/>
    <mergeCell ref="H72:I72"/>
    <mergeCell ref="J72:K72"/>
    <mergeCell ref="J70:K70"/>
    <mergeCell ref="H70:I70"/>
    <mergeCell ref="F70:G70"/>
    <mergeCell ref="D70:E70"/>
    <mergeCell ref="D71:E71"/>
    <mergeCell ref="F71:G71"/>
    <mergeCell ref="H71:I71"/>
    <mergeCell ref="J71:K71"/>
    <mergeCell ref="J64:K64"/>
    <mergeCell ref="D65:E65"/>
    <mergeCell ref="J65:K65"/>
    <mergeCell ref="A65:B68"/>
    <mergeCell ref="A69:B72"/>
    <mergeCell ref="B55:B60"/>
    <mergeCell ref="G3:H3"/>
    <mergeCell ref="G5:H5"/>
    <mergeCell ref="B32:B35"/>
    <mergeCell ref="B36:B39"/>
    <mergeCell ref="B43:B48"/>
    <mergeCell ref="B49:B54"/>
    <mergeCell ref="J4:K7"/>
    <mergeCell ref="D9:E9"/>
    <mergeCell ref="F9:G9"/>
    <mergeCell ref="H9:I9"/>
    <mergeCell ref="J9:K9"/>
    <mergeCell ref="A10:A26"/>
    <mergeCell ref="A28:A41"/>
    <mergeCell ref="A43:A62"/>
    <mergeCell ref="B10:B14"/>
    <mergeCell ref="B15:B19"/>
    <mergeCell ref="B20:B24"/>
    <mergeCell ref="B28:B31"/>
  </mergeCells>
  <phoneticPr fontId="2" type="noConversion"/>
  <hyperlinks>
    <hyperlink ref="A1" r:id="rId1"/>
  </hyperlinks>
  <pageMargins left="0.7" right="0.7" top="0.5" bottom="0.7" header="0.3" footer="0.5"/>
  <pageSetup scale="81" orientation="landscape" verticalDpi="0"/>
  <headerFooter>
    <oddFooter>&amp;L&amp;K000000&amp;F&amp;R&amp;K000000&amp;A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zoomScale="115" zoomScaleNormal="115" zoomScalePageLayoutView="115" workbookViewId="0"/>
  </sheetViews>
  <sheetFormatPr baseColWidth="10" defaultColWidth="8.83203125" defaultRowHeight="12" x14ac:dyDescent="0"/>
  <cols>
    <col min="14" max="22" width="5.6640625" customWidth="1"/>
  </cols>
  <sheetData>
    <row r="1" spans="1:12">
      <c r="A1" s="2" t="s">
        <v>38</v>
      </c>
      <c r="B1" s="2" t="s">
        <v>39</v>
      </c>
    </row>
    <row r="2" spans="1:12">
      <c r="A2" s="2"/>
      <c r="B2" s="2" t="s">
        <v>40</v>
      </c>
    </row>
    <row r="4" spans="1:12">
      <c r="B4" t="str">
        <f>'Weeks 1-9 (Single Factor)'!B2</f>
        <v>Test Weight</v>
      </c>
      <c r="C4" t="str">
        <f>'Weeks 1-9 (Single Factor)'!C2</f>
        <v>Reps (&lt;12)</v>
      </c>
      <c r="D4" t="str">
        <f>'Weeks 1-9 (Single Factor)'!D2</f>
        <v>1RM</v>
      </c>
      <c r="E4" t="str">
        <f>'Weeks 1-9 (Single Factor)'!E2</f>
        <v>5RM</v>
      </c>
    </row>
    <row r="5" spans="1:12">
      <c r="A5" t="str">
        <f>'Weeks 1-9 (Single Factor)'!A3</f>
        <v>Squat</v>
      </c>
      <c r="B5">
        <f>'Weeks 1-9 (Single Factor)'!B3</f>
        <v>315</v>
      </c>
      <c r="C5">
        <f>'Weeks 1-9 (Single Factor)'!C3</f>
        <v>5</v>
      </c>
      <c r="D5" s="1">
        <f>'Weeks 1-9 (Single Factor)'!D3</f>
        <v>354.4104410441044</v>
      </c>
      <c r="E5">
        <f>'Weeks 1-9 (Single Factor)'!E3</f>
        <v>315</v>
      </c>
      <c r="G5" t="s">
        <v>26</v>
      </c>
      <c r="H5" s="5">
        <f>'Weeks 1-9 (Single Factor)'!I3</f>
        <v>0.125</v>
      </c>
      <c r="I5" t="s">
        <v>27</v>
      </c>
    </row>
    <row r="6" spans="1:12">
      <c r="A6" t="str">
        <f>'Weeks 1-9 (Single Factor)'!A4</f>
        <v>Bench</v>
      </c>
      <c r="B6">
        <f>'Weeks 1-9 (Single Factor)'!B4</f>
        <v>225</v>
      </c>
      <c r="C6">
        <f>'Weeks 1-9 (Single Factor)'!C4</f>
        <v>5</v>
      </c>
      <c r="D6" s="1">
        <f>'Weeks 1-9 (Single Factor)'!D4</f>
        <v>253.15031503150314</v>
      </c>
      <c r="E6">
        <f>'Weeks 1-9 (Single Factor)'!E4</f>
        <v>225</v>
      </c>
      <c r="G6" t="s">
        <v>28</v>
      </c>
      <c r="H6" s="5">
        <f>'Weeks 1-9 (Single Factor)'!I5</f>
        <v>0.6</v>
      </c>
      <c r="I6" t="s">
        <v>29</v>
      </c>
    </row>
    <row r="7" spans="1:12">
      <c r="A7" t="str">
        <f>'Weeks 1-9 (Single Factor)'!A5</f>
        <v>Row</v>
      </c>
      <c r="B7">
        <f>'Weeks 1-9 (Single Factor)'!B5</f>
        <v>205</v>
      </c>
      <c r="C7">
        <f>'Weeks 1-9 (Single Factor)'!C5</f>
        <v>5</v>
      </c>
      <c r="D7" s="1">
        <f>'Weeks 1-9 (Single Factor)'!D5</f>
        <v>230.64806480648065</v>
      </c>
      <c r="E7">
        <f>'Weeks 1-9 (Single Factor)'!E5</f>
        <v>205</v>
      </c>
    </row>
    <row r="8" spans="1:12">
      <c r="A8" t="str">
        <f>'Weeks 1-9 (Single Factor)'!A6</f>
        <v>Dead</v>
      </c>
      <c r="B8">
        <f>'Weeks 1-9 (Single Factor)'!B6</f>
        <v>315</v>
      </c>
      <c r="C8">
        <f>'Weeks 1-9 (Single Factor)'!C6</f>
        <v>5</v>
      </c>
      <c r="D8" s="1">
        <f>'Weeks 1-9 (Single Factor)'!D6</f>
        <v>354.4104410441044</v>
      </c>
      <c r="E8">
        <f>'Weeks 1-9 (Single Factor)'!E6</f>
        <v>315</v>
      </c>
    </row>
    <row r="9" spans="1:12">
      <c r="A9" t="str">
        <f>'Weeks 1-9 (Single Factor)'!A7</f>
        <v>Incline</v>
      </c>
      <c r="B9">
        <f>'Weeks 1-9 (Single Factor)'!B7</f>
        <v>185</v>
      </c>
      <c r="C9">
        <f>'Weeks 1-9 (Single Factor)'!C7</f>
        <v>5</v>
      </c>
      <c r="D9" s="1">
        <f>'Weeks 1-9 (Single Factor)'!D7</f>
        <v>208.14581458145813</v>
      </c>
      <c r="E9">
        <f>'Weeks 1-9 (Single Factor)'!E7</f>
        <v>185</v>
      </c>
    </row>
    <row r="11" spans="1:12">
      <c r="A11" t="s">
        <v>31</v>
      </c>
      <c r="C11" t="s">
        <v>22</v>
      </c>
      <c r="D11" s="1">
        <f>$D$5</f>
        <v>354.4104410441044</v>
      </c>
      <c r="E11" s="1">
        <f>$D$5</f>
        <v>354.4104410441044</v>
      </c>
      <c r="F11" s="1">
        <f>$D$5</f>
        <v>354.4104410441044</v>
      </c>
      <c r="G11" s="1">
        <f>$D$5</f>
        <v>354.4104410441044</v>
      </c>
      <c r="H11" s="7">
        <f>(H23)/(1.0278-(0.0278*5))</f>
        <v>363.27070207020699</v>
      </c>
      <c r="I11" s="7">
        <f>(I23)/(1.0278-(0.0278*5))</f>
        <v>372.35246962196214</v>
      </c>
      <c r="J11" s="7">
        <f>(J23)/(1.0278-(0.0278*5))</f>
        <v>381.6612813625112</v>
      </c>
      <c r="K11" s="7">
        <f>(K23)/(1.0278-(0.0278*5))</f>
        <v>391.20281339657396</v>
      </c>
      <c r="L11" s="7">
        <f>(L23)/(1.0278-(0.0278*5))</f>
        <v>400.9828837314883</v>
      </c>
    </row>
    <row r="12" spans="1:12">
      <c r="A12" t="s">
        <v>32</v>
      </c>
      <c r="C12" t="s">
        <v>22</v>
      </c>
      <c r="D12" s="1">
        <f>$D$6</f>
        <v>253.15031503150314</v>
      </c>
      <c r="E12" s="1">
        <f>$D$6</f>
        <v>253.15031503150314</v>
      </c>
      <c r="F12" s="1">
        <f>$D$6</f>
        <v>253.15031503150314</v>
      </c>
      <c r="G12" s="1">
        <f>$D$6</f>
        <v>253.15031503150314</v>
      </c>
      <c r="H12" s="7">
        <f>(H28)/(1.0278-(0.0278*5))</f>
        <v>259.47907290729069</v>
      </c>
      <c r="I12" s="7">
        <f>(I28)/(1.0278-(0.0278*5))</f>
        <v>265.96604972997295</v>
      </c>
      <c r="J12" s="7">
        <f>(J28)/(1.0278-(0.0278*5))</f>
        <v>272.61520097322222</v>
      </c>
      <c r="K12" s="7">
        <f>(K28)/(1.0278-(0.0278*5))</f>
        <v>279.43058099755274</v>
      </c>
      <c r="L12" s="7">
        <f>(L28)/(1.0278-(0.0278*5))</f>
        <v>286.41634552249155</v>
      </c>
    </row>
    <row r="13" spans="1:12">
      <c r="A13" t="s">
        <v>33</v>
      </c>
      <c r="C13" t="s">
        <v>22</v>
      </c>
      <c r="D13" s="1">
        <f>$D$7</f>
        <v>230.64806480648065</v>
      </c>
      <c r="E13" s="1">
        <f>$D$7</f>
        <v>230.64806480648065</v>
      </c>
      <c r="F13" s="1">
        <f>$D$7</f>
        <v>230.64806480648065</v>
      </c>
      <c r="G13" s="1">
        <f>$D$7</f>
        <v>230.64806480648065</v>
      </c>
      <c r="H13" s="7">
        <f>(H33)/(1.0278-(0.0278*5))</f>
        <v>236.41426642664263</v>
      </c>
      <c r="I13" s="7">
        <f>(I33)/(1.0278-(0.0278*5))</f>
        <v>242.32462308730868</v>
      </c>
      <c r="J13" s="7">
        <f>(J33)/(1.0278-(0.0278*5))</f>
        <v>248.38273866449137</v>
      </c>
      <c r="K13" s="7">
        <f>(K33)/(1.0278-(0.0278*5))</f>
        <v>254.59230713110364</v>
      </c>
      <c r="L13" s="7">
        <f>(L33)/(1.0278-(0.0278*5))</f>
        <v>260.95711480938121</v>
      </c>
    </row>
    <row r="14" spans="1:12">
      <c r="A14" t="s">
        <v>34</v>
      </c>
      <c r="C14" t="s">
        <v>22</v>
      </c>
      <c r="D14" s="1">
        <f>$D$9</f>
        <v>208.14581458145813</v>
      </c>
      <c r="E14" s="1">
        <f>$D$9</f>
        <v>208.14581458145813</v>
      </c>
      <c r="F14" s="1">
        <f>$D$9</f>
        <v>208.14581458145813</v>
      </c>
      <c r="G14" s="1">
        <f>$D$9</f>
        <v>208.14581458145813</v>
      </c>
      <c r="H14" s="7">
        <f>(H43)/(1.0278-(0.0278*5))</f>
        <v>213.34945994599457</v>
      </c>
      <c r="I14" s="7">
        <f>(I43)/(1.0278-(0.0278*5))</f>
        <v>218.68319644464441</v>
      </c>
      <c r="J14" s="7">
        <f>(J43)/(1.0278-(0.0278*5))</f>
        <v>224.1502763557605</v>
      </c>
      <c r="K14" s="7">
        <f>(K43)/(1.0278-(0.0278*5))</f>
        <v>229.75403326465451</v>
      </c>
      <c r="L14" s="7">
        <f>(L43)/(1.0278-(0.0278*5))</f>
        <v>235.49788409627087</v>
      </c>
    </row>
    <row r="15" spans="1:12">
      <c r="A15" t="s">
        <v>35</v>
      </c>
      <c r="C15" t="s">
        <v>22</v>
      </c>
      <c r="D15" s="1">
        <f>$D$8</f>
        <v>354.4104410441044</v>
      </c>
      <c r="E15" s="1">
        <f>$D$8</f>
        <v>354.4104410441044</v>
      </c>
      <c r="F15" s="1">
        <f>$D$8</f>
        <v>354.4104410441044</v>
      </c>
      <c r="G15" s="1">
        <f>$D$8</f>
        <v>354.4104410441044</v>
      </c>
      <c r="H15" s="7">
        <f>(H47)/(1.0278-(0.0278*5))</f>
        <v>363.27070207020699</v>
      </c>
      <c r="I15" s="7">
        <f>(I47)/(1.0278-(0.0278*5))</f>
        <v>372.35246962196214</v>
      </c>
      <c r="J15" s="7">
        <f>(J47)/(1.0278-(0.0278*5))</f>
        <v>381.6612813625112</v>
      </c>
      <c r="K15" s="7">
        <f>(K47)/(1.0278-(0.0278*5))</f>
        <v>391.20281339657396</v>
      </c>
      <c r="L15" s="7">
        <f>(L47)/(1.0278-(0.0278*5))</f>
        <v>400.9828837314883</v>
      </c>
    </row>
    <row r="16" spans="1:12">
      <c r="D16" s="1"/>
      <c r="E16" s="1"/>
      <c r="F16" s="1"/>
      <c r="G16" s="1"/>
      <c r="H16" s="7"/>
      <c r="I16" s="7"/>
      <c r="J16" s="7"/>
      <c r="K16" s="7"/>
      <c r="L16" s="7"/>
    </row>
    <row r="18" spans="1:22">
      <c r="A18" s="37" t="str">
        <f>'Weeks 1-9 (Single Factor)'!A9</f>
        <v>Day</v>
      </c>
      <c r="B18" s="37" t="str">
        <f>'Weeks 1-9 (Single Factor)'!B9</f>
        <v>Exercise</v>
      </c>
      <c r="C18" s="37" t="str">
        <f>'Weeks 1-9 (Single Factor)'!C9</f>
        <v>Reps</v>
      </c>
      <c r="D18" s="37" t="str">
        <f>'Weeks 1-9 (Single Factor)'!D9</f>
        <v>Wk 1</v>
      </c>
      <c r="E18" s="37" t="str">
        <f>'Weeks 1-9 (Single Factor)'!F9</f>
        <v>Wk 2</v>
      </c>
      <c r="F18" s="37" t="str">
        <f>'Weeks 1-9 (Single Factor)'!H9</f>
        <v>Wk 3</v>
      </c>
      <c r="G18" s="37" t="str">
        <f>'Weeks 1-9 (Single Factor)'!J9</f>
        <v>Wk 4</v>
      </c>
      <c r="H18" s="37" t="str">
        <f>'Weeks 1-9 (Single Factor)'!L9</f>
        <v>Wk 5</v>
      </c>
      <c r="I18" s="37" t="str">
        <f>'Weeks 1-9 (Single Factor)'!N9</f>
        <v>Wk 6</v>
      </c>
      <c r="J18" s="37" t="str">
        <f>'Weeks 1-9 (Single Factor)'!P9</f>
        <v>Wk 7</v>
      </c>
      <c r="K18" s="37" t="str">
        <f>'Weeks 1-9 (Single Factor)'!R9</f>
        <v>Wk 8</v>
      </c>
      <c r="L18" s="37" t="str">
        <f>'Weeks 1-9 (Single Factor)'!T9</f>
        <v>Wk 9</v>
      </c>
      <c r="N18" s="37" t="s">
        <v>13</v>
      </c>
      <c r="O18" s="37" t="s">
        <v>14</v>
      </c>
      <c r="P18" s="37" t="s">
        <v>15</v>
      </c>
      <c r="Q18" s="37" t="s">
        <v>16</v>
      </c>
      <c r="R18" s="37" t="s">
        <v>17</v>
      </c>
      <c r="S18" s="37" t="s">
        <v>18</v>
      </c>
      <c r="T18" s="37" t="s">
        <v>19</v>
      </c>
      <c r="U18" s="37" t="s">
        <v>20</v>
      </c>
      <c r="V18" s="37" t="s">
        <v>21</v>
      </c>
    </row>
    <row r="19" spans="1:22">
      <c r="A19" t="str">
        <f>'Weeks 1-9 (Single Factor)'!A10</f>
        <v>Monday</v>
      </c>
      <c r="B19" t="str">
        <f>'Weeks 1-9 (Single Factor)'!B10</f>
        <v>Squat</v>
      </c>
      <c r="C19">
        <f>'Weeks 1-9 (Single Factor)'!C10</f>
        <v>5</v>
      </c>
      <c r="D19" s="1">
        <f>'Weeks 1-9 (Single Factor)'!D10</f>
        <v>145.98035156249998</v>
      </c>
      <c r="E19" s="1">
        <f>'Weeks 1-9 (Single Factor)'!F10</f>
        <v>149.72343749999999</v>
      </c>
      <c r="F19" s="1">
        <f>'Weeks 1-9 (Single Factor)'!H10</f>
        <v>153.5625</v>
      </c>
      <c r="G19" s="1">
        <f>'Weeks 1-9 (Single Factor)'!J10</f>
        <v>157.5</v>
      </c>
      <c r="H19" s="1">
        <f>'Weeks 1-9 (Single Factor)'!L10</f>
        <v>161.4375</v>
      </c>
      <c r="I19" s="1">
        <f>'Weeks 1-9 (Single Factor)'!N10</f>
        <v>165.47343749999999</v>
      </c>
      <c r="J19" s="1">
        <f>'Weeks 1-9 (Single Factor)'!P10</f>
        <v>169.61027343749998</v>
      </c>
      <c r="K19" s="1">
        <f>'Weeks 1-9 (Single Factor)'!R10</f>
        <v>173.85053027343747</v>
      </c>
      <c r="L19" s="1">
        <f>'Weeks 1-9 (Single Factor)'!T10</f>
        <v>178.1967935302734</v>
      </c>
      <c r="N19" s="1">
        <f t="shared" ref="N19:V23" si="0">IF(D19&gt;($H$6*D$11),D19,0)</f>
        <v>0</v>
      </c>
      <c r="O19" s="1">
        <f t="shared" si="0"/>
        <v>0</v>
      </c>
      <c r="P19" s="1">
        <f t="shared" si="0"/>
        <v>0</v>
      </c>
      <c r="Q19" s="1">
        <f t="shared" si="0"/>
        <v>0</v>
      </c>
      <c r="R19" s="1">
        <f t="shared" si="0"/>
        <v>0</v>
      </c>
      <c r="S19" s="1">
        <f t="shared" si="0"/>
        <v>0</v>
      </c>
      <c r="T19" s="1">
        <f t="shared" si="0"/>
        <v>0</v>
      </c>
      <c r="U19" s="1">
        <f t="shared" si="0"/>
        <v>0</v>
      </c>
      <c r="V19" s="1">
        <f t="shared" si="0"/>
        <v>0</v>
      </c>
    </row>
    <row r="20" spans="1:22">
      <c r="C20">
        <f>'Weeks 1-9 (Single Factor)'!C11</f>
        <v>5</v>
      </c>
      <c r="D20" s="1">
        <f>'Weeks 1-9 (Single Factor)'!D11</f>
        <v>182.47543945312498</v>
      </c>
      <c r="E20" s="1">
        <f>'Weeks 1-9 (Single Factor)'!F11</f>
        <v>187.154296875</v>
      </c>
      <c r="F20" s="1">
        <f>'Weeks 1-9 (Single Factor)'!H11</f>
        <v>191.953125</v>
      </c>
      <c r="G20" s="1">
        <f>'Weeks 1-9 (Single Factor)'!J11</f>
        <v>196.875</v>
      </c>
      <c r="H20" s="1">
        <f>'Weeks 1-9 (Single Factor)'!L11</f>
        <v>201.796875</v>
      </c>
      <c r="I20" s="1">
        <f>'Weeks 1-9 (Single Factor)'!N11</f>
        <v>206.841796875</v>
      </c>
      <c r="J20" s="1">
        <f>'Weeks 1-9 (Single Factor)'!P11</f>
        <v>212.01284179687497</v>
      </c>
      <c r="K20" s="1">
        <f>'Weeks 1-9 (Single Factor)'!R11</f>
        <v>217.31316284179684</v>
      </c>
      <c r="L20" s="1">
        <f>'Weeks 1-9 (Single Factor)'!T11</f>
        <v>222.74599191284176</v>
      </c>
      <c r="N20" s="1">
        <f t="shared" si="0"/>
        <v>0</v>
      </c>
      <c r="O20" s="1">
        <f t="shared" si="0"/>
        <v>0</v>
      </c>
      <c r="P20" s="1">
        <f t="shared" si="0"/>
        <v>0</v>
      </c>
      <c r="Q20" s="1">
        <f t="shared" si="0"/>
        <v>0</v>
      </c>
      <c r="R20" s="1">
        <f t="shared" si="0"/>
        <v>0</v>
      </c>
      <c r="S20" s="1">
        <f t="shared" si="0"/>
        <v>0</v>
      </c>
      <c r="T20" s="1">
        <f t="shared" si="0"/>
        <v>0</v>
      </c>
      <c r="U20" s="1">
        <f t="shared" si="0"/>
        <v>0</v>
      </c>
      <c r="V20" s="1">
        <f t="shared" si="0"/>
        <v>0</v>
      </c>
    </row>
    <row r="21" spans="1:22">
      <c r="C21">
        <f>'Weeks 1-9 (Single Factor)'!C12</f>
        <v>5</v>
      </c>
      <c r="D21" s="1">
        <f>'Weeks 1-9 (Single Factor)'!D12</f>
        <v>218.97052734374995</v>
      </c>
      <c r="E21" s="1">
        <f>'Weeks 1-9 (Single Factor)'!F12</f>
        <v>224.58515624999998</v>
      </c>
      <c r="F21" s="1">
        <f>'Weeks 1-9 (Single Factor)'!H12</f>
        <v>230.34375</v>
      </c>
      <c r="G21" s="1">
        <f>'Weeks 1-9 (Single Factor)'!J12</f>
        <v>236.25</v>
      </c>
      <c r="H21" s="1">
        <f>'Weeks 1-9 (Single Factor)'!L12</f>
        <v>242.15625</v>
      </c>
      <c r="I21" s="1">
        <f>'Weeks 1-9 (Single Factor)'!N12</f>
        <v>248.21015624999998</v>
      </c>
      <c r="J21" s="1">
        <f>'Weeks 1-9 (Single Factor)'!P12</f>
        <v>254.41541015624998</v>
      </c>
      <c r="K21" s="1">
        <f>'Weeks 1-9 (Single Factor)'!R12</f>
        <v>260.77579541015621</v>
      </c>
      <c r="L21" s="1">
        <f>'Weeks 1-9 (Single Factor)'!T12</f>
        <v>267.29519029541007</v>
      </c>
      <c r="N21" s="1">
        <f t="shared" si="0"/>
        <v>218.97052734374995</v>
      </c>
      <c r="O21" s="1">
        <f t="shared" si="0"/>
        <v>224.58515624999998</v>
      </c>
      <c r="P21" s="1">
        <f t="shared" si="0"/>
        <v>230.34375</v>
      </c>
      <c r="Q21" s="1">
        <f t="shared" si="0"/>
        <v>236.25</v>
      </c>
      <c r="R21" s="1">
        <f t="shared" si="0"/>
        <v>242.15625</v>
      </c>
      <c r="S21" s="1">
        <f t="shared" si="0"/>
        <v>248.21015624999998</v>
      </c>
      <c r="T21" s="1">
        <f t="shared" si="0"/>
        <v>254.41541015624998</v>
      </c>
      <c r="U21" s="1">
        <f t="shared" si="0"/>
        <v>260.77579541015621</v>
      </c>
      <c r="V21" s="1">
        <f t="shared" si="0"/>
        <v>267.29519029541007</v>
      </c>
    </row>
    <row r="22" spans="1:22">
      <c r="C22">
        <f>'Weeks 1-9 (Single Factor)'!C13</f>
        <v>5</v>
      </c>
      <c r="D22" s="1">
        <f>'Weeks 1-9 (Single Factor)'!D13</f>
        <v>255.46561523437495</v>
      </c>
      <c r="E22" s="1">
        <f>'Weeks 1-9 (Single Factor)'!F13</f>
        <v>262.01601562499997</v>
      </c>
      <c r="F22" s="1">
        <f>'Weeks 1-9 (Single Factor)'!H13</f>
        <v>268.734375</v>
      </c>
      <c r="G22" s="1">
        <f>'Weeks 1-9 (Single Factor)'!J13</f>
        <v>275.625</v>
      </c>
      <c r="H22" s="1">
        <f>'Weeks 1-9 (Single Factor)'!L13</f>
        <v>282.515625</v>
      </c>
      <c r="I22" s="1">
        <f>'Weeks 1-9 (Single Factor)'!N13</f>
        <v>289.57851562499997</v>
      </c>
      <c r="J22" s="1">
        <f>'Weeks 1-9 (Single Factor)'!P13</f>
        <v>296.81797851562499</v>
      </c>
      <c r="K22" s="1">
        <f>'Weeks 1-9 (Single Factor)'!R13</f>
        <v>304.23842797851557</v>
      </c>
      <c r="L22" s="1">
        <f>'Weeks 1-9 (Single Factor)'!T13</f>
        <v>311.84438867797843</v>
      </c>
      <c r="N22" s="1">
        <f t="shared" si="0"/>
        <v>255.46561523437495</v>
      </c>
      <c r="O22" s="1">
        <f t="shared" si="0"/>
        <v>262.01601562499997</v>
      </c>
      <c r="P22" s="1">
        <f t="shared" si="0"/>
        <v>268.734375</v>
      </c>
      <c r="Q22" s="1">
        <f t="shared" si="0"/>
        <v>275.625</v>
      </c>
      <c r="R22" s="1">
        <f t="shared" si="0"/>
        <v>282.515625</v>
      </c>
      <c r="S22" s="1">
        <f t="shared" si="0"/>
        <v>289.57851562499997</v>
      </c>
      <c r="T22" s="1">
        <f t="shared" si="0"/>
        <v>296.81797851562499</v>
      </c>
      <c r="U22" s="1">
        <f t="shared" si="0"/>
        <v>304.23842797851557</v>
      </c>
      <c r="V22" s="1">
        <f t="shared" si="0"/>
        <v>311.84438867797843</v>
      </c>
    </row>
    <row r="23" spans="1:22">
      <c r="C23">
        <f>'Weeks 1-9 (Single Factor)'!C14</f>
        <v>5</v>
      </c>
      <c r="D23" s="1">
        <f>'Weeks 1-9 (Single Factor)'!D14</f>
        <v>291.96070312499995</v>
      </c>
      <c r="E23" s="1">
        <f>'Weeks 1-9 (Single Factor)'!F14</f>
        <v>299.44687499999998</v>
      </c>
      <c r="F23" s="1">
        <f>'Weeks 1-9 (Single Factor)'!H14</f>
        <v>307.125</v>
      </c>
      <c r="G23" s="1">
        <f>'Weeks 1-9 (Single Factor)'!J14</f>
        <v>315</v>
      </c>
      <c r="H23" s="1">
        <f>'Weeks 1-9 (Single Factor)'!L14</f>
        <v>322.875</v>
      </c>
      <c r="I23" s="1">
        <f>'Weeks 1-9 (Single Factor)'!N14</f>
        <v>330.94687499999998</v>
      </c>
      <c r="J23" s="1">
        <f>'Weeks 1-9 (Single Factor)'!P14</f>
        <v>339.22054687499997</v>
      </c>
      <c r="K23" s="1">
        <f>'Weeks 1-9 (Single Factor)'!R14</f>
        <v>347.70106054687494</v>
      </c>
      <c r="L23" s="1">
        <f>'Weeks 1-9 (Single Factor)'!T14</f>
        <v>356.39358706054679</v>
      </c>
      <c r="N23" s="1">
        <f t="shared" si="0"/>
        <v>291.96070312499995</v>
      </c>
      <c r="O23" s="1">
        <f t="shared" si="0"/>
        <v>299.44687499999998</v>
      </c>
      <c r="P23" s="1">
        <f t="shared" si="0"/>
        <v>307.125</v>
      </c>
      <c r="Q23" s="1">
        <f t="shared" si="0"/>
        <v>315</v>
      </c>
      <c r="R23" s="1">
        <f t="shared" si="0"/>
        <v>322.875</v>
      </c>
      <c r="S23" s="1">
        <f t="shared" si="0"/>
        <v>330.94687499999998</v>
      </c>
      <c r="T23" s="1">
        <f t="shared" si="0"/>
        <v>339.22054687499997</v>
      </c>
      <c r="U23" s="1">
        <f t="shared" si="0"/>
        <v>347.70106054687494</v>
      </c>
      <c r="V23" s="1">
        <f t="shared" si="0"/>
        <v>356.39358706054679</v>
      </c>
    </row>
    <row r="24" spans="1:22">
      <c r="B24" t="str">
        <f>'Weeks 1-9 (Single Factor)'!B15</f>
        <v>Bench</v>
      </c>
      <c r="C24">
        <f>'Weeks 1-9 (Single Factor)'!C15</f>
        <v>5</v>
      </c>
      <c r="D24" s="1">
        <f>'Weeks 1-9 (Single Factor)'!D15</f>
        <v>104.2716796875</v>
      </c>
      <c r="E24" s="1">
        <f>'Weeks 1-9 (Single Factor)'!F15</f>
        <v>106.9453125</v>
      </c>
      <c r="F24" s="1">
        <f>'Weeks 1-9 (Single Factor)'!H15</f>
        <v>109.6875</v>
      </c>
      <c r="G24" s="1">
        <f>'Weeks 1-9 (Single Factor)'!J15</f>
        <v>112.5</v>
      </c>
      <c r="H24" s="1">
        <f>'Weeks 1-9 (Single Factor)'!L15</f>
        <v>115.31249999999999</v>
      </c>
      <c r="I24" s="1">
        <f>'Weeks 1-9 (Single Factor)'!N15</f>
        <v>118.19531249999997</v>
      </c>
      <c r="J24" s="1">
        <f>'Weeks 1-9 (Single Factor)'!P15</f>
        <v>121.15019531249996</v>
      </c>
      <c r="K24" s="1">
        <f>'Weeks 1-9 (Single Factor)'!R15</f>
        <v>124.17895019531245</v>
      </c>
      <c r="L24" s="1">
        <f>'Weeks 1-9 (Single Factor)'!T15</f>
        <v>127.28342395019526</v>
      </c>
      <c r="N24" s="1">
        <f t="shared" ref="N24:V28" si="1">IF(D24&gt;($H$6*D$12),D24,0)</f>
        <v>0</v>
      </c>
      <c r="O24" s="1">
        <f t="shared" si="1"/>
        <v>0</v>
      </c>
      <c r="P24" s="1">
        <f t="shared" si="1"/>
        <v>0</v>
      </c>
      <c r="Q24" s="1">
        <f t="shared" si="1"/>
        <v>0</v>
      </c>
      <c r="R24" s="1">
        <f t="shared" si="1"/>
        <v>0</v>
      </c>
      <c r="S24" s="1">
        <f t="shared" si="1"/>
        <v>0</v>
      </c>
      <c r="T24" s="1">
        <f t="shared" si="1"/>
        <v>0</v>
      </c>
      <c r="U24" s="1">
        <f t="shared" si="1"/>
        <v>0</v>
      </c>
      <c r="V24" s="1">
        <f t="shared" si="1"/>
        <v>0</v>
      </c>
    </row>
    <row r="25" spans="1:22">
      <c r="C25">
        <f>'Weeks 1-9 (Single Factor)'!C16</f>
        <v>5</v>
      </c>
      <c r="D25" s="1">
        <f>'Weeks 1-9 (Single Factor)'!D16</f>
        <v>130.339599609375</v>
      </c>
      <c r="E25" s="1">
        <f>'Weeks 1-9 (Single Factor)'!F16</f>
        <v>133.681640625</v>
      </c>
      <c r="F25" s="1">
        <f>'Weeks 1-9 (Single Factor)'!H16</f>
        <v>137.109375</v>
      </c>
      <c r="G25" s="1">
        <f>'Weeks 1-9 (Single Factor)'!J16</f>
        <v>140.625</v>
      </c>
      <c r="H25" s="1">
        <f>'Weeks 1-9 (Single Factor)'!L16</f>
        <v>144.14062499999997</v>
      </c>
      <c r="I25" s="1">
        <f>'Weeks 1-9 (Single Factor)'!N16</f>
        <v>147.74414062499997</v>
      </c>
      <c r="J25" s="1">
        <f>'Weeks 1-9 (Single Factor)'!P16</f>
        <v>151.43774414062494</v>
      </c>
      <c r="K25" s="1">
        <f>'Weeks 1-9 (Single Factor)'!R16</f>
        <v>155.22368774414056</v>
      </c>
      <c r="L25" s="1">
        <f>'Weeks 1-9 (Single Factor)'!T16</f>
        <v>159.10427993774408</v>
      </c>
      <c r="N25" s="1">
        <f t="shared" si="1"/>
        <v>0</v>
      </c>
      <c r="O25" s="1">
        <f t="shared" si="1"/>
        <v>0</v>
      </c>
      <c r="P25" s="1">
        <f t="shared" si="1"/>
        <v>0</v>
      </c>
      <c r="Q25" s="1">
        <f t="shared" si="1"/>
        <v>0</v>
      </c>
      <c r="R25" s="1">
        <f t="shared" si="1"/>
        <v>0</v>
      </c>
      <c r="S25" s="1">
        <f t="shared" si="1"/>
        <v>0</v>
      </c>
      <c r="T25" s="1">
        <f t="shared" si="1"/>
        <v>0</v>
      </c>
      <c r="U25" s="1">
        <f t="shared" si="1"/>
        <v>0</v>
      </c>
      <c r="V25" s="1">
        <f t="shared" si="1"/>
        <v>0</v>
      </c>
    </row>
    <row r="26" spans="1:22">
      <c r="C26">
        <f>'Weeks 1-9 (Single Factor)'!C17</f>
        <v>5</v>
      </c>
      <c r="D26" s="1">
        <f>'Weeks 1-9 (Single Factor)'!D17</f>
        <v>156.40751953124999</v>
      </c>
      <c r="E26" s="1">
        <f>'Weeks 1-9 (Single Factor)'!F17</f>
        <v>160.41796875</v>
      </c>
      <c r="F26" s="1">
        <f>'Weeks 1-9 (Single Factor)'!H17</f>
        <v>164.53125</v>
      </c>
      <c r="G26" s="1">
        <f>'Weeks 1-9 (Single Factor)'!J17</f>
        <v>168.75</v>
      </c>
      <c r="H26" s="1">
        <f>'Weeks 1-9 (Single Factor)'!L17</f>
        <v>172.96874999999997</v>
      </c>
      <c r="I26" s="1">
        <f>'Weeks 1-9 (Single Factor)'!N17</f>
        <v>177.29296874999994</v>
      </c>
      <c r="J26" s="1">
        <f>'Weeks 1-9 (Single Factor)'!P17</f>
        <v>181.72529296874995</v>
      </c>
      <c r="K26" s="1">
        <f>'Weeks 1-9 (Single Factor)'!R17</f>
        <v>186.26842529296869</v>
      </c>
      <c r="L26" s="1">
        <f>'Weeks 1-9 (Single Factor)'!T17</f>
        <v>190.92513592529289</v>
      </c>
      <c r="N26" s="1">
        <f t="shared" si="1"/>
        <v>156.40751953124999</v>
      </c>
      <c r="O26" s="1">
        <f t="shared" si="1"/>
        <v>160.41796875</v>
      </c>
      <c r="P26" s="1">
        <f t="shared" si="1"/>
        <v>164.53125</v>
      </c>
      <c r="Q26" s="1">
        <f t="shared" si="1"/>
        <v>168.75</v>
      </c>
      <c r="R26" s="1">
        <f t="shared" si="1"/>
        <v>172.96874999999997</v>
      </c>
      <c r="S26" s="1">
        <f t="shared" si="1"/>
        <v>177.29296874999994</v>
      </c>
      <c r="T26" s="1">
        <f t="shared" si="1"/>
        <v>181.72529296874995</v>
      </c>
      <c r="U26" s="1">
        <f t="shared" si="1"/>
        <v>186.26842529296869</v>
      </c>
      <c r="V26" s="1">
        <f t="shared" si="1"/>
        <v>190.92513592529289</v>
      </c>
    </row>
    <row r="27" spans="1:22">
      <c r="C27">
        <f>'Weeks 1-9 (Single Factor)'!C18</f>
        <v>5</v>
      </c>
      <c r="D27" s="1">
        <f>'Weeks 1-9 (Single Factor)'!D18</f>
        <v>182.47543945312501</v>
      </c>
      <c r="E27" s="1">
        <f>'Weeks 1-9 (Single Factor)'!F18</f>
        <v>187.154296875</v>
      </c>
      <c r="F27" s="1">
        <f>'Weeks 1-9 (Single Factor)'!H18</f>
        <v>191.953125</v>
      </c>
      <c r="G27" s="1">
        <f>'Weeks 1-9 (Single Factor)'!J18</f>
        <v>196.875</v>
      </c>
      <c r="H27" s="1">
        <f>'Weeks 1-9 (Single Factor)'!L18</f>
        <v>201.79687499999997</v>
      </c>
      <c r="I27" s="1">
        <f>'Weeks 1-9 (Single Factor)'!N18</f>
        <v>206.84179687499994</v>
      </c>
      <c r="J27" s="1">
        <f>'Weeks 1-9 (Single Factor)'!P18</f>
        <v>212.01284179687494</v>
      </c>
      <c r="K27" s="1">
        <f>'Weeks 1-9 (Single Factor)'!R18</f>
        <v>217.31316284179678</v>
      </c>
      <c r="L27" s="1">
        <f>'Weeks 1-9 (Single Factor)'!T18</f>
        <v>222.7459919128417</v>
      </c>
      <c r="N27" s="1">
        <f t="shared" si="1"/>
        <v>182.47543945312501</v>
      </c>
      <c r="O27" s="1">
        <f t="shared" si="1"/>
        <v>187.154296875</v>
      </c>
      <c r="P27" s="1">
        <f t="shared" si="1"/>
        <v>191.953125</v>
      </c>
      <c r="Q27" s="1">
        <f t="shared" si="1"/>
        <v>196.875</v>
      </c>
      <c r="R27" s="1">
        <f t="shared" si="1"/>
        <v>201.79687499999997</v>
      </c>
      <c r="S27" s="1">
        <f t="shared" si="1"/>
        <v>206.84179687499994</v>
      </c>
      <c r="T27" s="1">
        <f t="shared" si="1"/>
        <v>212.01284179687494</v>
      </c>
      <c r="U27" s="1">
        <f t="shared" si="1"/>
        <v>217.31316284179678</v>
      </c>
      <c r="V27" s="1">
        <f t="shared" si="1"/>
        <v>222.7459919128417</v>
      </c>
    </row>
    <row r="28" spans="1:22">
      <c r="C28">
        <f>'Weeks 1-9 (Single Factor)'!C19</f>
        <v>5</v>
      </c>
      <c r="D28" s="1">
        <f>'Weeks 1-9 (Single Factor)'!D19</f>
        <v>208.54335937499999</v>
      </c>
      <c r="E28" s="1">
        <f>'Weeks 1-9 (Single Factor)'!F19</f>
        <v>213.890625</v>
      </c>
      <c r="F28" s="1">
        <f>'Weeks 1-9 (Single Factor)'!H19</f>
        <v>219.375</v>
      </c>
      <c r="G28" s="1">
        <f>'Weeks 1-9 (Single Factor)'!J19</f>
        <v>225</v>
      </c>
      <c r="H28" s="1">
        <f>'Weeks 1-9 (Single Factor)'!L19</f>
        <v>230.62499999999997</v>
      </c>
      <c r="I28" s="1">
        <f>'Weeks 1-9 (Single Factor)'!N19</f>
        <v>236.39062499999994</v>
      </c>
      <c r="J28" s="1">
        <f>'Weeks 1-9 (Single Factor)'!P19</f>
        <v>242.30039062499992</v>
      </c>
      <c r="K28" s="1">
        <f>'Weeks 1-9 (Single Factor)'!R19</f>
        <v>248.35790039062491</v>
      </c>
      <c r="L28" s="1">
        <f>'Weeks 1-9 (Single Factor)'!T19</f>
        <v>254.56684790039051</v>
      </c>
      <c r="N28" s="1">
        <f t="shared" si="1"/>
        <v>208.54335937499999</v>
      </c>
      <c r="O28" s="1">
        <f t="shared" si="1"/>
        <v>213.890625</v>
      </c>
      <c r="P28" s="1">
        <f t="shared" si="1"/>
        <v>219.375</v>
      </c>
      <c r="Q28" s="1">
        <f t="shared" si="1"/>
        <v>225</v>
      </c>
      <c r="R28" s="1">
        <f t="shared" si="1"/>
        <v>230.62499999999997</v>
      </c>
      <c r="S28" s="1">
        <f t="shared" si="1"/>
        <v>236.39062499999994</v>
      </c>
      <c r="T28" s="1">
        <f t="shared" si="1"/>
        <v>242.30039062499992</v>
      </c>
      <c r="U28" s="1">
        <f t="shared" si="1"/>
        <v>248.35790039062491</v>
      </c>
      <c r="V28" s="1">
        <f t="shared" si="1"/>
        <v>254.56684790039051</v>
      </c>
    </row>
    <row r="29" spans="1:22">
      <c r="B29" t="str">
        <f>'Weeks 1-9 (Single Factor)'!B20</f>
        <v>Bent Rows</v>
      </c>
      <c r="C29">
        <f>'Weeks 1-9 (Single Factor)'!C20</f>
        <v>5</v>
      </c>
      <c r="D29" s="1">
        <f>'Weeks 1-9 (Single Factor)'!D20</f>
        <v>95.003085937499989</v>
      </c>
      <c r="E29" s="1">
        <f>'Weeks 1-9 (Single Factor)'!F20</f>
        <v>97.439062499999991</v>
      </c>
      <c r="F29" s="1">
        <f>'Weeks 1-9 (Single Factor)'!H20</f>
        <v>99.9375</v>
      </c>
      <c r="G29" s="1">
        <f>'Weeks 1-9 (Single Factor)'!J20</f>
        <v>102.5</v>
      </c>
      <c r="H29" s="1">
        <f>'Weeks 1-9 (Single Factor)'!L20</f>
        <v>105.06249999999999</v>
      </c>
      <c r="I29" s="1">
        <f>'Weeks 1-9 (Single Factor)'!N20</f>
        <v>107.68906249999998</v>
      </c>
      <c r="J29" s="1">
        <f>'Weeks 1-9 (Single Factor)'!P20</f>
        <v>110.38128906249997</v>
      </c>
      <c r="K29" s="1">
        <f>'Weeks 1-9 (Single Factor)'!R20</f>
        <v>113.14082128906246</v>
      </c>
      <c r="L29" s="1">
        <f>'Weeks 1-9 (Single Factor)'!T20</f>
        <v>115.96934182128901</v>
      </c>
      <c r="N29" s="1">
        <f t="shared" ref="N29:V33" si="2">IF(D29&gt;($H$6*D$13),D29,0)</f>
        <v>0</v>
      </c>
      <c r="O29" s="1">
        <f t="shared" si="2"/>
        <v>0</v>
      </c>
      <c r="P29" s="1">
        <f t="shared" si="2"/>
        <v>0</v>
      </c>
      <c r="Q29" s="1">
        <f t="shared" si="2"/>
        <v>0</v>
      </c>
      <c r="R29" s="1">
        <f t="shared" si="2"/>
        <v>0</v>
      </c>
      <c r="S29" s="1">
        <f t="shared" si="2"/>
        <v>0</v>
      </c>
      <c r="T29" s="1">
        <f t="shared" si="2"/>
        <v>0</v>
      </c>
      <c r="U29" s="1">
        <f t="shared" si="2"/>
        <v>0</v>
      </c>
      <c r="V29" s="1">
        <f t="shared" si="2"/>
        <v>0</v>
      </c>
    </row>
    <row r="30" spans="1:22">
      <c r="C30">
        <f>'Weeks 1-9 (Single Factor)'!C21</f>
        <v>5</v>
      </c>
      <c r="D30" s="1">
        <f>'Weeks 1-9 (Single Factor)'!D21</f>
        <v>118.75385742187498</v>
      </c>
      <c r="E30" s="1">
        <f>'Weeks 1-9 (Single Factor)'!F21</f>
        <v>121.79882812499999</v>
      </c>
      <c r="F30" s="1">
        <f>'Weeks 1-9 (Single Factor)'!H21</f>
        <v>124.921875</v>
      </c>
      <c r="G30" s="1">
        <f>'Weeks 1-9 (Single Factor)'!J21</f>
        <v>128.125</v>
      </c>
      <c r="H30" s="1">
        <f>'Weeks 1-9 (Single Factor)'!L21</f>
        <v>131.32812499999997</v>
      </c>
      <c r="I30" s="1">
        <f>'Weeks 1-9 (Single Factor)'!N21</f>
        <v>134.61132812499997</v>
      </c>
      <c r="J30" s="1">
        <f>'Weeks 1-9 (Single Factor)'!P21</f>
        <v>137.97661132812496</v>
      </c>
      <c r="K30" s="1">
        <f>'Weeks 1-9 (Single Factor)'!R21</f>
        <v>141.42602661132807</v>
      </c>
      <c r="L30" s="1">
        <f>'Weeks 1-9 (Single Factor)'!T21</f>
        <v>144.96167727661125</v>
      </c>
      <c r="N30" s="1">
        <f t="shared" si="2"/>
        <v>0</v>
      </c>
      <c r="O30" s="1">
        <f t="shared" si="2"/>
        <v>0</v>
      </c>
      <c r="P30" s="1">
        <f t="shared" si="2"/>
        <v>0</v>
      </c>
      <c r="Q30" s="1">
        <f t="shared" si="2"/>
        <v>0</v>
      </c>
      <c r="R30" s="1">
        <f t="shared" si="2"/>
        <v>0</v>
      </c>
      <c r="S30" s="1">
        <f t="shared" si="2"/>
        <v>0</v>
      </c>
      <c r="T30" s="1">
        <f t="shared" si="2"/>
        <v>0</v>
      </c>
      <c r="U30" s="1">
        <f t="shared" si="2"/>
        <v>0</v>
      </c>
      <c r="V30" s="1">
        <f t="shared" si="2"/>
        <v>0</v>
      </c>
    </row>
    <row r="31" spans="1:22">
      <c r="C31">
        <f>'Weeks 1-9 (Single Factor)'!C22</f>
        <v>5</v>
      </c>
      <c r="D31" s="1">
        <f>'Weeks 1-9 (Single Factor)'!D22</f>
        <v>142.50462890624999</v>
      </c>
      <c r="E31" s="1">
        <f>'Weeks 1-9 (Single Factor)'!F22</f>
        <v>146.15859374999999</v>
      </c>
      <c r="F31" s="1">
        <f>'Weeks 1-9 (Single Factor)'!H22</f>
        <v>149.90625</v>
      </c>
      <c r="G31" s="1">
        <f>'Weeks 1-9 (Single Factor)'!J22</f>
        <v>153.75</v>
      </c>
      <c r="H31" s="1">
        <f>'Weeks 1-9 (Single Factor)'!L22</f>
        <v>157.59374999999997</v>
      </c>
      <c r="I31" s="1">
        <f>'Weeks 1-9 (Single Factor)'!N22</f>
        <v>161.53359374999997</v>
      </c>
      <c r="J31" s="1">
        <f>'Weeks 1-9 (Single Factor)'!P22</f>
        <v>165.57193359374997</v>
      </c>
      <c r="K31" s="1">
        <f>'Weeks 1-9 (Single Factor)'!R22</f>
        <v>169.71123193359369</v>
      </c>
      <c r="L31" s="1">
        <f>'Weeks 1-9 (Single Factor)'!T22</f>
        <v>173.95401273193352</v>
      </c>
      <c r="N31" s="1">
        <f t="shared" si="2"/>
        <v>142.50462890624999</v>
      </c>
      <c r="O31" s="1">
        <f t="shared" si="2"/>
        <v>146.15859374999999</v>
      </c>
      <c r="P31" s="1">
        <f t="shared" si="2"/>
        <v>149.90625</v>
      </c>
      <c r="Q31" s="1">
        <f t="shared" si="2"/>
        <v>153.75</v>
      </c>
      <c r="R31" s="1">
        <f t="shared" si="2"/>
        <v>157.59374999999997</v>
      </c>
      <c r="S31" s="1">
        <f t="shared" si="2"/>
        <v>161.53359374999997</v>
      </c>
      <c r="T31" s="1">
        <f t="shared" si="2"/>
        <v>165.57193359374997</v>
      </c>
      <c r="U31" s="1">
        <f t="shared" si="2"/>
        <v>169.71123193359369</v>
      </c>
      <c r="V31" s="1">
        <f t="shared" si="2"/>
        <v>173.95401273193352</v>
      </c>
    </row>
    <row r="32" spans="1:22">
      <c r="C32">
        <f>'Weeks 1-9 (Single Factor)'!C23</f>
        <v>5</v>
      </c>
      <c r="D32" s="1">
        <f>'Weeks 1-9 (Single Factor)'!D23</f>
        <v>166.25540039062497</v>
      </c>
      <c r="E32" s="1">
        <f>'Weeks 1-9 (Single Factor)'!F23</f>
        <v>170.51835937499999</v>
      </c>
      <c r="F32" s="1">
        <f>'Weeks 1-9 (Single Factor)'!H23</f>
        <v>174.890625</v>
      </c>
      <c r="G32" s="1">
        <f>'Weeks 1-9 (Single Factor)'!J23</f>
        <v>179.375</v>
      </c>
      <c r="H32" s="1">
        <f>'Weeks 1-9 (Single Factor)'!L23</f>
        <v>183.85937499999997</v>
      </c>
      <c r="I32" s="1">
        <f>'Weeks 1-9 (Single Factor)'!N23</f>
        <v>188.45585937499996</v>
      </c>
      <c r="J32" s="1">
        <f>'Weeks 1-9 (Single Factor)'!P23</f>
        <v>193.16725585937496</v>
      </c>
      <c r="K32" s="1">
        <f>'Weeks 1-9 (Single Factor)'!R23</f>
        <v>197.99643725585929</v>
      </c>
      <c r="L32" s="1">
        <f>'Weeks 1-9 (Single Factor)'!T23</f>
        <v>202.94634818725575</v>
      </c>
      <c r="N32" s="1">
        <f t="shared" si="2"/>
        <v>166.25540039062497</v>
      </c>
      <c r="O32" s="1">
        <f t="shared" si="2"/>
        <v>170.51835937499999</v>
      </c>
      <c r="P32" s="1">
        <f t="shared" si="2"/>
        <v>174.890625</v>
      </c>
      <c r="Q32" s="1">
        <f t="shared" si="2"/>
        <v>179.375</v>
      </c>
      <c r="R32" s="1">
        <f t="shared" si="2"/>
        <v>183.85937499999997</v>
      </c>
      <c r="S32" s="1">
        <f t="shared" si="2"/>
        <v>188.45585937499996</v>
      </c>
      <c r="T32" s="1">
        <f t="shared" si="2"/>
        <v>193.16725585937496</v>
      </c>
      <c r="U32" s="1">
        <f t="shared" si="2"/>
        <v>197.99643725585929</v>
      </c>
      <c r="V32" s="1">
        <f t="shared" si="2"/>
        <v>202.94634818725575</v>
      </c>
    </row>
    <row r="33" spans="1:22">
      <c r="C33">
        <f>'Weeks 1-9 (Single Factor)'!C24</f>
        <v>5</v>
      </c>
      <c r="D33" s="1">
        <f>'Weeks 1-9 (Single Factor)'!D24</f>
        <v>190.00617187499998</v>
      </c>
      <c r="E33" s="1">
        <f>'Weeks 1-9 (Single Factor)'!F24</f>
        <v>194.87812499999998</v>
      </c>
      <c r="F33" s="1">
        <f>'Weeks 1-9 (Single Factor)'!H24</f>
        <v>199.875</v>
      </c>
      <c r="G33" s="1">
        <f>'Weeks 1-9 (Single Factor)'!J24</f>
        <v>205</v>
      </c>
      <c r="H33" s="1">
        <f>'Weeks 1-9 (Single Factor)'!L24</f>
        <v>210.12499999999997</v>
      </c>
      <c r="I33" s="1">
        <f>'Weeks 1-9 (Single Factor)'!N24</f>
        <v>215.37812499999995</v>
      </c>
      <c r="J33" s="1">
        <f>'Weeks 1-9 (Single Factor)'!P24</f>
        <v>220.76257812499995</v>
      </c>
      <c r="K33" s="1">
        <f>'Weeks 1-9 (Single Factor)'!R24</f>
        <v>226.28164257812492</v>
      </c>
      <c r="L33" s="1">
        <f>'Weeks 1-9 (Single Factor)'!T24</f>
        <v>231.93868364257801</v>
      </c>
      <c r="N33" s="1">
        <f t="shared" si="2"/>
        <v>190.00617187499998</v>
      </c>
      <c r="O33" s="1">
        <f t="shared" si="2"/>
        <v>194.87812499999998</v>
      </c>
      <c r="P33" s="1">
        <f t="shared" si="2"/>
        <v>199.875</v>
      </c>
      <c r="Q33" s="1">
        <f t="shared" si="2"/>
        <v>205</v>
      </c>
      <c r="R33" s="1">
        <f t="shared" si="2"/>
        <v>210.12499999999997</v>
      </c>
      <c r="S33" s="1">
        <f t="shared" si="2"/>
        <v>215.37812499999995</v>
      </c>
      <c r="T33" s="1">
        <f t="shared" si="2"/>
        <v>220.76257812499995</v>
      </c>
      <c r="U33" s="1">
        <f t="shared" si="2"/>
        <v>226.28164257812492</v>
      </c>
      <c r="V33" s="1">
        <f t="shared" si="2"/>
        <v>231.93868364257801</v>
      </c>
    </row>
    <row r="34" spans="1:22"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t="str">
        <f>'Weeks 1-9 (Single Factor)'!A28</f>
        <v>Wednesday</v>
      </c>
      <c r="B36" t="str">
        <f>'Weeks 1-9 (Single Factor)'!B28</f>
        <v>Squat</v>
      </c>
      <c r="C36">
        <f>'Weeks 1-9 (Single Factor)'!C28</f>
        <v>5</v>
      </c>
      <c r="D36" s="1">
        <f>'Weeks 1-9 (Single Factor)'!D28</f>
        <v>145.98035156249998</v>
      </c>
      <c r="E36" s="1">
        <f>'Weeks 1-9 (Single Factor)'!F28</f>
        <v>149.72343749999999</v>
      </c>
      <c r="F36" s="1">
        <f>'Weeks 1-9 (Single Factor)'!H28</f>
        <v>153.5625</v>
      </c>
      <c r="G36" s="1">
        <f>'Weeks 1-9 (Single Factor)'!J28</f>
        <v>157.5</v>
      </c>
      <c r="H36" s="1">
        <f>'Weeks 1-9 (Single Factor)'!L28</f>
        <v>161.4375</v>
      </c>
      <c r="I36" s="1">
        <f>'Weeks 1-9 (Single Factor)'!N28</f>
        <v>165.47343749999999</v>
      </c>
      <c r="J36" s="1">
        <f>'Weeks 1-9 (Single Factor)'!P28</f>
        <v>169.61027343749998</v>
      </c>
      <c r="K36" s="1">
        <f>'Weeks 1-9 (Single Factor)'!R28</f>
        <v>173.85053027343747</v>
      </c>
      <c r="L36" s="1">
        <f>'Weeks 1-9 (Single Factor)'!T28</f>
        <v>178.1967935302734</v>
      </c>
      <c r="N36" s="1">
        <f t="shared" ref="N36:V39" si="3">IF(D36&gt;($H$6*D$11),D36,0)</f>
        <v>0</v>
      </c>
      <c r="O36" s="1">
        <f t="shared" si="3"/>
        <v>0</v>
      </c>
      <c r="P36" s="1">
        <f t="shared" si="3"/>
        <v>0</v>
      </c>
      <c r="Q36" s="1">
        <f t="shared" si="3"/>
        <v>0</v>
      </c>
      <c r="R36" s="1">
        <f t="shared" si="3"/>
        <v>0</v>
      </c>
      <c r="S36" s="1">
        <f t="shared" si="3"/>
        <v>0</v>
      </c>
      <c r="T36" s="1">
        <f t="shared" si="3"/>
        <v>0</v>
      </c>
      <c r="U36" s="1">
        <f t="shared" si="3"/>
        <v>0</v>
      </c>
      <c r="V36" s="1">
        <f t="shared" si="3"/>
        <v>0</v>
      </c>
    </row>
    <row r="37" spans="1:22">
      <c r="C37">
        <f>'Weeks 1-9 (Single Factor)'!C29</f>
        <v>5</v>
      </c>
      <c r="D37" s="1">
        <f>'Weeks 1-9 (Single Factor)'!D29</f>
        <v>182.47543945312498</v>
      </c>
      <c r="E37" s="1">
        <f>'Weeks 1-9 (Single Factor)'!F29</f>
        <v>187.154296875</v>
      </c>
      <c r="F37" s="1">
        <f>'Weeks 1-9 (Single Factor)'!H29</f>
        <v>191.953125</v>
      </c>
      <c r="G37" s="1">
        <f>'Weeks 1-9 (Single Factor)'!J29</f>
        <v>196.875</v>
      </c>
      <c r="H37" s="1">
        <f>'Weeks 1-9 (Single Factor)'!L29</f>
        <v>201.796875</v>
      </c>
      <c r="I37" s="1">
        <f>'Weeks 1-9 (Single Factor)'!N29</f>
        <v>206.841796875</v>
      </c>
      <c r="J37" s="1">
        <f>'Weeks 1-9 (Single Factor)'!P29</f>
        <v>212.01284179687497</v>
      </c>
      <c r="K37" s="1">
        <f>'Weeks 1-9 (Single Factor)'!R29</f>
        <v>217.31316284179684</v>
      </c>
      <c r="L37" s="1">
        <f>'Weeks 1-9 (Single Factor)'!T29</f>
        <v>222.74599191284176</v>
      </c>
      <c r="N37" s="1">
        <f t="shared" si="3"/>
        <v>0</v>
      </c>
      <c r="O37" s="1">
        <f t="shared" si="3"/>
        <v>0</v>
      </c>
      <c r="P37" s="1">
        <f t="shared" si="3"/>
        <v>0</v>
      </c>
      <c r="Q37" s="1">
        <f t="shared" si="3"/>
        <v>0</v>
      </c>
      <c r="R37" s="1">
        <f t="shared" si="3"/>
        <v>0</v>
      </c>
      <c r="S37" s="1">
        <f t="shared" si="3"/>
        <v>0</v>
      </c>
      <c r="T37" s="1">
        <f t="shared" si="3"/>
        <v>0</v>
      </c>
      <c r="U37" s="1">
        <f t="shared" si="3"/>
        <v>0</v>
      </c>
      <c r="V37" s="1">
        <f t="shared" si="3"/>
        <v>0</v>
      </c>
    </row>
    <row r="38" spans="1:22">
      <c r="C38">
        <f>'Weeks 1-9 (Single Factor)'!C30</f>
        <v>5</v>
      </c>
      <c r="D38" s="1">
        <f>'Weeks 1-9 (Single Factor)'!D30</f>
        <v>218.97052734374995</v>
      </c>
      <c r="E38" s="1">
        <f>'Weeks 1-9 (Single Factor)'!F30</f>
        <v>224.58515624999998</v>
      </c>
      <c r="F38" s="1">
        <f>'Weeks 1-9 (Single Factor)'!H30</f>
        <v>230.34375</v>
      </c>
      <c r="G38" s="1">
        <f>'Weeks 1-9 (Single Factor)'!J30</f>
        <v>236.25</v>
      </c>
      <c r="H38" s="1">
        <f>'Weeks 1-9 (Single Factor)'!L30</f>
        <v>242.15625</v>
      </c>
      <c r="I38" s="1">
        <f>'Weeks 1-9 (Single Factor)'!N30</f>
        <v>248.21015624999998</v>
      </c>
      <c r="J38" s="1">
        <f>'Weeks 1-9 (Single Factor)'!P30</f>
        <v>254.41541015624998</v>
      </c>
      <c r="K38" s="1">
        <f>'Weeks 1-9 (Single Factor)'!R30</f>
        <v>260.77579541015621</v>
      </c>
      <c r="L38" s="1">
        <f>'Weeks 1-9 (Single Factor)'!T30</f>
        <v>267.29519029541007</v>
      </c>
      <c r="N38" s="1">
        <f t="shared" si="3"/>
        <v>218.97052734374995</v>
      </c>
      <c r="O38" s="1">
        <f t="shared" si="3"/>
        <v>224.58515624999998</v>
      </c>
      <c r="P38" s="1">
        <f t="shared" si="3"/>
        <v>230.34375</v>
      </c>
      <c r="Q38" s="1">
        <f t="shared" si="3"/>
        <v>236.25</v>
      </c>
      <c r="R38" s="1">
        <f t="shared" si="3"/>
        <v>242.15625</v>
      </c>
      <c r="S38" s="1">
        <f t="shared" si="3"/>
        <v>248.21015624999998</v>
      </c>
      <c r="T38" s="1">
        <f t="shared" si="3"/>
        <v>254.41541015624998</v>
      </c>
      <c r="U38" s="1">
        <f t="shared" si="3"/>
        <v>260.77579541015621</v>
      </c>
      <c r="V38" s="1">
        <f t="shared" si="3"/>
        <v>267.29519029541007</v>
      </c>
    </row>
    <row r="39" spans="1:22">
      <c r="C39">
        <f>'Weeks 1-9 (Single Factor)'!C31</f>
        <v>5</v>
      </c>
      <c r="D39" s="1">
        <f>'Weeks 1-9 (Single Factor)'!D31</f>
        <v>218.97052734374995</v>
      </c>
      <c r="E39" s="1">
        <f>'Weeks 1-9 (Single Factor)'!F31</f>
        <v>224.58515624999998</v>
      </c>
      <c r="F39" s="1">
        <f>'Weeks 1-9 (Single Factor)'!H31</f>
        <v>230.34375</v>
      </c>
      <c r="G39" s="1">
        <f>'Weeks 1-9 (Single Factor)'!J31</f>
        <v>236.25</v>
      </c>
      <c r="H39" s="1">
        <f>'Weeks 1-9 (Single Factor)'!L31</f>
        <v>242.15625</v>
      </c>
      <c r="I39" s="1">
        <f>'Weeks 1-9 (Single Factor)'!N31</f>
        <v>248.21015624999998</v>
      </c>
      <c r="J39" s="1">
        <f>'Weeks 1-9 (Single Factor)'!P31</f>
        <v>254.41541015624998</v>
      </c>
      <c r="K39" s="1">
        <f>'Weeks 1-9 (Single Factor)'!R31</f>
        <v>260.77579541015621</v>
      </c>
      <c r="L39" s="1">
        <f>'Weeks 1-9 (Single Factor)'!T31</f>
        <v>267.29519029541007</v>
      </c>
      <c r="N39" s="1">
        <f t="shared" si="3"/>
        <v>218.97052734374995</v>
      </c>
      <c r="O39" s="1">
        <f t="shared" si="3"/>
        <v>224.58515624999998</v>
      </c>
      <c r="P39" s="1">
        <f t="shared" si="3"/>
        <v>230.34375</v>
      </c>
      <c r="Q39" s="1">
        <f t="shared" si="3"/>
        <v>236.25</v>
      </c>
      <c r="R39" s="1">
        <f t="shared" si="3"/>
        <v>242.15625</v>
      </c>
      <c r="S39" s="1">
        <f t="shared" si="3"/>
        <v>248.21015624999998</v>
      </c>
      <c r="T39" s="1">
        <f t="shared" si="3"/>
        <v>254.41541015624998</v>
      </c>
      <c r="U39" s="1">
        <f t="shared" si="3"/>
        <v>260.77579541015621</v>
      </c>
      <c r="V39" s="1">
        <f t="shared" si="3"/>
        <v>267.29519029541007</v>
      </c>
    </row>
    <row r="40" spans="1:22">
      <c r="B40" t="str">
        <f>'Weeks 1-9 (Single Factor)'!B32</f>
        <v>Incline Bench</v>
      </c>
      <c r="C40">
        <f>'Weeks 1-9 (Single Factor)'!C32</f>
        <v>5</v>
      </c>
      <c r="D40" s="1">
        <f>'Weeks 1-9 (Single Factor)'!D32</f>
        <v>107.16811523437499</v>
      </c>
      <c r="E40" s="1">
        <f>'Weeks 1-9 (Single Factor)'!F32</f>
        <v>109.916015625</v>
      </c>
      <c r="F40" s="1">
        <f>'Weeks 1-9 (Single Factor)'!H32</f>
        <v>112.734375</v>
      </c>
      <c r="G40" s="1">
        <f>'Weeks 1-9 (Single Factor)'!J32</f>
        <v>115.625</v>
      </c>
      <c r="H40" s="1">
        <f>'Weeks 1-9 (Single Factor)'!L32</f>
        <v>118.51562499999999</v>
      </c>
      <c r="I40" s="1">
        <f>'Weeks 1-9 (Single Factor)'!N32</f>
        <v>121.47851562499997</v>
      </c>
      <c r="J40" s="1">
        <f>'Weeks 1-9 (Single Factor)'!P32</f>
        <v>124.51547851562496</v>
      </c>
      <c r="K40" s="1">
        <f>'Weeks 1-9 (Single Factor)'!R32</f>
        <v>127.62836547851558</v>
      </c>
      <c r="L40" s="1">
        <f>'Weeks 1-9 (Single Factor)'!T32</f>
        <v>130.81907461547846</v>
      </c>
      <c r="N40" s="1">
        <f t="shared" ref="N40:V43" si="4">IF(D40&gt;($H$6*D$14),D40,0)</f>
        <v>0</v>
      </c>
      <c r="O40" s="1">
        <f t="shared" si="4"/>
        <v>0</v>
      </c>
      <c r="P40" s="1">
        <f t="shared" si="4"/>
        <v>0</v>
      </c>
      <c r="Q40" s="1">
        <f t="shared" si="4"/>
        <v>0</v>
      </c>
      <c r="R40" s="1">
        <f t="shared" si="4"/>
        <v>0</v>
      </c>
      <c r="S40" s="1">
        <f t="shared" si="4"/>
        <v>0</v>
      </c>
      <c r="T40" s="1">
        <f t="shared" si="4"/>
        <v>0</v>
      </c>
      <c r="U40" s="1">
        <f t="shared" si="4"/>
        <v>0</v>
      </c>
      <c r="V40" s="1">
        <f t="shared" si="4"/>
        <v>0</v>
      </c>
    </row>
    <row r="41" spans="1:22">
      <c r="C41">
        <f>'Weeks 1-9 (Single Factor)'!C33</f>
        <v>5</v>
      </c>
      <c r="D41" s="1">
        <f>'Weeks 1-9 (Single Factor)'!D33</f>
        <v>128.60173828124999</v>
      </c>
      <c r="E41" s="1">
        <f>'Weeks 1-9 (Single Factor)'!F33</f>
        <v>131.89921874999999</v>
      </c>
      <c r="F41" s="1">
        <f>'Weeks 1-9 (Single Factor)'!H33</f>
        <v>135.28125</v>
      </c>
      <c r="G41" s="1">
        <f>'Weeks 1-9 (Single Factor)'!J33</f>
        <v>138.75</v>
      </c>
      <c r="H41" s="1">
        <f>'Weeks 1-9 (Single Factor)'!L33</f>
        <v>142.21874999999997</v>
      </c>
      <c r="I41" s="1">
        <f>'Weeks 1-9 (Single Factor)'!N33</f>
        <v>145.77421874999999</v>
      </c>
      <c r="J41" s="1">
        <f>'Weeks 1-9 (Single Factor)'!P33</f>
        <v>149.41857421874997</v>
      </c>
      <c r="K41" s="1">
        <f>'Weeks 1-9 (Single Factor)'!R33</f>
        <v>153.1540385742187</v>
      </c>
      <c r="L41" s="1">
        <f>'Weeks 1-9 (Single Factor)'!T33</f>
        <v>156.98288953857417</v>
      </c>
      <c r="N41" s="1">
        <f t="shared" si="4"/>
        <v>128.60173828124999</v>
      </c>
      <c r="O41" s="1">
        <f t="shared" si="4"/>
        <v>131.89921874999999</v>
      </c>
      <c r="P41" s="1">
        <f t="shared" si="4"/>
        <v>135.28125</v>
      </c>
      <c r="Q41" s="1">
        <f t="shared" si="4"/>
        <v>138.75</v>
      </c>
      <c r="R41" s="1">
        <f t="shared" si="4"/>
        <v>142.21874999999997</v>
      </c>
      <c r="S41" s="1">
        <f t="shared" si="4"/>
        <v>145.77421874999999</v>
      </c>
      <c r="T41" s="1">
        <f t="shared" si="4"/>
        <v>149.41857421874997</v>
      </c>
      <c r="U41" s="1">
        <f t="shared" si="4"/>
        <v>153.1540385742187</v>
      </c>
      <c r="V41" s="1">
        <f t="shared" si="4"/>
        <v>156.98288953857417</v>
      </c>
    </row>
    <row r="42" spans="1:22">
      <c r="C42">
        <f>'Weeks 1-9 (Single Factor)'!C34</f>
        <v>5</v>
      </c>
      <c r="D42" s="1">
        <f>'Weeks 1-9 (Single Factor)'!D34</f>
        <v>150.03536132812499</v>
      </c>
      <c r="E42" s="1">
        <f>'Weeks 1-9 (Single Factor)'!F34</f>
        <v>153.88242187500001</v>
      </c>
      <c r="F42" s="1">
        <f>'Weeks 1-9 (Single Factor)'!H34</f>
        <v>157.828125</v>
      </c>
      <c r="G42" s="1">
        <f>'Weeks 1-9 (Single Factor)'!J34</f>
        <v>161.875</v>
      </c>
      <c r="H42" s="1">
        <f>'Weeks 1-9 (Single Factor)'!L34</f>
        <v>165.92187499999997</v>
      </c>
      <c r="I42" s="1">
        <f>'Weeks 1-9 (Single Factor)'!N34</f>
        <v>170.06992187499998</v>
      </c>
      <c r="J42" s="1">
        <f>'Weeks 1-9 (Single Factor)'!P34</f>
        <v>174.32166992187496</v>
      </c>
      <c r="K42" s="1">
        <f>'Weeks 1-9 (Single Factor)'!R34</f>
        <v>178.6797116699218</v>
      </c>
      <c r="L42" s="1">
        <f>'Weeks 1-9 (Single Factor)'!T34</f>
        <v>183.14670446166986</v>
      </c>
      <c r="N42" s="1">
        <f t="shared" si="4"/>
        <v>150.03536132812499</v>
      </c>
      <c r="O42" s="1">
        <f t="shared" si="4"/>
        <v>153.88242187500001</v>
      </c>
      <c r="P42" s="1">
        <f t="shared" si="4"/>
        <v>157.828125</v>
      </c>
      <c r="Q42" s="1">
        <f t="shared" si="4"/>
        <v>161.875</v>
      </c>
      <c r="R42" s="1">
        <f t="shared" si="4"/>
        <v>165.92187499999997</v>
      </c>
      <c r="S42" s="1">
        <f t="shared" si="4"/>
        <v>170.06992187499998</v>
      </c>
      <c r="T42" s="1">
        <f t="shared" si="4"/>
        <v>174.32166992187496</v>
      </c>
      <c r="U42" s="1">
        <f t="shared" si="4"/>
        <v>178.6797116699218</v>
      </c>
      <c r="V42" s="1">
        <f t="shared" si="4"/>
        <v>183.14670446166986</v>
      </c>
    </row>
    <row r="43" spans="1:22">
      <c r="C43">
        <f>'Weeks 1-9 (Single Factor)'!C35</f>
        <v>5</v>
      </c>
      <c r="D43" s="1">
        <f>'Weeks 1-9 (Single Factor)'!D35</f>
        <v>171.46898437499999</v>
      </c>
      <c r="E43" s="1">
        <f>'Weeks 1-9 (Single Factor)'!F35</f>
        <v>175.86562499999999</v>
      </c>
      <c r="F43" s="1">
        <f>'Weeks 1-9 (Single Factor)'!H35</f>
        <v>180.375</v>
      </c>
      <c r="G43" s="1">
        <f>'Weeks 1-9 (Single Factor)'!J35</f>
        <v>185</v>
      </c>
      <c r="H43" s="1">
        <f>'Weeks 1-9 (Single Factor)'!L35</f>
        <v>189.62499999999997</v>
      </c>
      <c r="I43" s="1">
        <f>'Weeks 1-9 (Single Factor)'!N35</f>
        <v>194.36562499999997</v>
      </c>
      <c r="J43" s="1">
        <f>'Weeks 1-9 (Single Factor)'!P35</f>
        <v>199.22476562499995</v>
      </c>
      <c r="K43" s="1">
        <f>'Weeks 1-9 (Single Factor)'!R35</f>
        <v>204.20538476562493</v>
      </c>
      <c r="L43" s="1">
        <f>'Weeks 1-9 (Single Factor)'!T35</f>
        <v>209.31051938476554</v>
      </c>
      <c r="N43" s="1">
        <f t="shared" si="4"/>
        <v>171.46898437499999</v>
      </c>
      <c r="O43" s="1">
        <f t="shared" si="4"/>
        <v>175.86562499999999</v>
      </c>
      <c r="P43" s="1">
        <f t="shared" si="4"/>
        <v>180.375</v>
      </c>
      <c r="Q43" s="1">
        <f t="shared" si="4"/>
        <v>185</v>
      </c>
      <c r="R43" s="1">
        <f t="shared" si="4"/>
        <v>189.62499999999997</v>
      </c>
      <c r="S43" s="1">
        <f t="shared" si="4"/>
        <v>194.36562499999997</v>
      </c>
      <c r="T43" s="1">
        <f t="shared" si="4"/>
        <v>199.22476562499995</v>
      </c>
      <c r="U43" s="1">
        <f t="shared" si="4"/>
        <v>204.20538476562493</v>
      </c>
      <c r="V43" s="1">
        <f t="shared" si="4"/>
        <v>209.31051938476554</v>
      </c>
    </row>
    <row r="44" spans="1:22">
      <c r="B44" t="str">
        <f>'Weeks 1-9 (Single Factor)'!B36</f>
        <v>Deadlift</v>
      </c>
      <c r="C44">
        <f>'Weeks 1-9 (Single Factor)'!C36</f>
        <v>5</v>
      </c>
      <c r="D44" s="1">
        <f>'Weeks 1-9 (Single Factor)'!D36</f>
        <v>182.47543945312498</v>
      </c>
      <c r="E44" s="1">
        <f>'Weeks 1-9 (Single Factor)'!F36</f>
        <v>187.154296875</v>
      </c>
      <c r="F44" s="1">
        <f>'Weeks 1-9 (Single Factor)'!H36</f>
        <v>191.953125</v>
      </c>
      <c r="G44" s="1">
        <f>'Weeks 1-9 (Single Factor)'!J36</f>
        <v>196.875</v>
      </c>
      <c r="H44" s="1">
        <f>'Weeks 1-9 (Single Factor)'!L36</f>
        <v>201.796875</v>
      </c>
      <c r="I44" s="1">
        <f>'Weeks 1-9 (Single Factor)'!N36</f>
        <v>206.841796875</v>
      </c>
      <c r="J44" s="1">
        <f>'Weeks 1-9 (Single Factor)'!P36</f>
        <v>212.01284179687497</v>
      </c>
      <c r="K44" s="1">
        <f>'Weeks 1-9 (Single Factor)'!R36</f>
        <v>217.31316284179684</v>
      </c>
      <c r="L44" s="1">
        <f>'Weeks 1-9 (Single Factor)'!T36</f>
        <v>222.74599191284176</v>
      </c>
      <c r="N44" s="1">
        <f t="shared" ref="N44:V47" si="5">IF(D44&gt;($H$6*D$15),D44,0)</f>
        <v>0</v>
      </c>
      <c r="O44" s="1">
        <f t="shared" si="5"/>
        <v>0</v>
      </c>
      <c r="P44" s="1">
        <f t="shared" si="5"/>
        <v>0</v>
      </c>
      <c r="Q44" s="1">
        <f t="shared" si="5"/>
        <v>0</v>
      </c>
      <c r="R44" s="1">
        <f t="shared" si="5"/>
        <v>0</v>
      </c>
      <c r="S44" s="1">
        <f t="shared" si="5"/>
        <v>0</v>
      </c>
      <c r="T44" s="1">
        <f t="shared" si="5"/>
        <v>0</v>
      </c>
      <c r="U44" s="1">
        <f t="shared" si="5"/>
        <v>0</v>
      </c>
      <c r="V44" s="1">
        <f t="shared" si="5"/>
        <v>0</v>
      </c>
    </row>
    <row r="45" spans="1:22">
      <c r="C45">
        <f>'Weeks 1-9 (Single Factor)'!C37</f>
        <v>5</v>
      </c>
      <c r="D45" s="1">
        <f>'Weeks 1-9 (Single Factor)'!D37</f>
        <v>218.97052734374995</v>
      </c>
      <c r="E45" s="1">
        <f>'Weeks 1-9 (Single Factor)'!F37</f>
        <v>224.58515624999998</v>
      </c>
      <c r="F45" s="1">
        <f>'Weeks 1-9 (Single Factor)'!H37</f>
        <v>230.34375</v>
      </c>
      <c r="G45" s="1">
        <f>'Weeks 1-9 (Single Factor)'!J37</f>
        <v>236.25</v>
      </c>
      <c r="H45" s="1">
        <f>'Weeks 1-9 (Single Factor)'!L37</f>
        <v>242.15625</v>
      </c>
      <c r="I45" s="1">
        <f>'Weeks 1-9 (Single Factor)'!N37</f>
        <v>248.21015624999998</v>
      </c>
      <c r="J45" s="1">
        <f>'Weeks 1-9 (Single Factor)'!P37</f>
        <v>254.41541015624998</v>
      </c>
      <c r="K45" s="1">
        <f>'Weeks 1-9 (Single Factor)'!R37</f>
        <v>260.77579541015621</v>
      </c>
      <c r="L45" s="1">
        <f>'Weeks 1-9 (Single Factor)'!T37</f>
        <v>267.29519029541007</v>
      </c>
      <c r="N45" s="1">
        <f t="shared" si="5"/>
        <v>218.97052734374995</v>
      </c>
      <c r="O45" s="1">
        <f t="shared" si="5"/>
        <v>224.58515624999998</v>
      </c>
      <c r="P45" s="1">
        <f t="shared" si="5"/>
        <v>230.34375</v>
      </c>
      <c r="Q45" s="1">
        <f t="shared" si="5"/>
        <v>236.25</v>
      </c>
      <c r="R45" s="1">
        <f t="shared" si="5"/>
        <v>242.15625</v>
      </c>
      <c r="S45" s="1">
        <f t="shared" si="5"/>
        <v>248.21015624999998</v>
      </c>
      <c r="T45" s="1">
        <f t="shared" si="5"/>
        <v>254.41541015624998</v>
      </c>
      <c r="U45" s="1">
        <f t="shared" si="5"/>
        <v>260.77579541015621</v>
      </c>
      <c r="V45" s="1">
        <f t="shared" si="5"/>
        <v>267.29519029541007</v>
      </c>
    </row>
    <row r="46" spans="1:22">
      <c r="C46">
        <f>'Weeks 1-9 (Single Factor)'!C38</f>
        <v>5</v>
      </c>
      <c r="D46" s="1">
        <f>'Weeks 1-9 (Single Factor)'!D38</f>
        <v>255.46561523437495</v>
      </c>
      <c r="E46" s="1">
        <f>'Weeks 1-9 (Single Factor)'!F38</f>
        <v>262.01601562499997</v>
      </c>
      <c r="F46" s="1">
        <f>'Weeks 1-9 (Single Factor)'!H38</f>
        <v>268.734375</v>
      </c>
      <c r="G46" s="1">
        <f>'Weeks 1-9 (Single Factor)'!J38</f>
        <v>275.625</v>
      </c>
      <c r="H46" s="1">
        <f>'Weeks 1-9 (Single Factor)'!L38</f>
        <v>282.515625</v>
      </c>
      <c r="I46" s="1">
        <f>'Weeks 1-9 (Single Factor)'!N38</f>
        <v>289.57851562499997</v>
      </c>
      <c r="J46" s="1">
        <f>'Weeks 1-9 (Single Factor)'!P38</f>
        <v>296.81797851562499</v>
      </c>
      <c r="K46" s="1">
        <f>'Weeks 1-9 (Single Factor)'!R38</f>
        <v>304.23842797851557</v>
      </c>
      <c r="L46" s="1">
        <f>'Weeks 1-9 (Single Factor)'!T38</f>
        <v>311.84438867797843</v>
      </c>
      <c r="N46" s="1">
        <f t="shared" si="5"/>
        <v>255.46561523437495</v>
      </c>
      <c r="O46" s="1">
        <f t="shared" si="5"/>
        <v>262.01601562499997</v>
      </c>
      <c r="P46" s="1">
        <f t="shared" si="5"/>
        <v>268.734375</v>
      </c>
      <c r="Q46" s="1">
        <f t="shared" si="5"/>
        <v>275.625</v>
      </c>
      <c r="R46" s="1">
        <f t="shared" si="5"/>
        <v>282.515625</v>
      </c>
      <c r="S46" s="1">
        <f t="shared" si="5"/>
        <v>289.57851562499997</v>
      </c>
      <c r="T46" s="1">
        <f t="shared" si="5"/>
        <v>296.81797851562499</v>
      </c>
      <c r="U46" s="1">
        <f t="shared" si="5"/>
        <v>304.23842797851557</v>
      </c>
      <c r="V46" s="1">
        <f t="shared" si="5"/>
        <v>311.84438867797843</v>
      </c>
    </row>
    <row r="47" spans="1:22">
      <c r="C47">
        <f>'Weeks 1-9 (Single Factor)'!C39</f>
        <v>5</v>
      </c>
      <c r="D47" s="1">
        <f>'Weeks 1-9 (Single Factor)'!D39</f>
        <v>291.96070312499995</v>
      </c>
      <c r="E47" s="1">
        <f>'Weeks 1-9 (Single Factor)'!F39</f>
        <v>299.44687499999998</v>
      </c>
      <c r="F47" s="1">
        <f>'Weeks 1-9 (Single Factor)'!H39</f>
        <v>307.125</v>
      </c>
      <c r="G47" s="1">
        <f>'Weeks 1-9 (Single Factor)'!J39</f>
        <v>315</v>
      </c>
      <c r="H47" s="1">
        <f>'Weeks 1-9 (Single Factor)'!L39</f>
        <v>322.875</v>
      </c>
      <c r="I47" s="1">
        <f>'Weeks 1-9 (Single Factor)'!N39</f>
        <v>330.94687499999998</v>
      </c>
      <c r="J47" s="1">
        <f>'Weeks 1-9 (Single Factor)'!P39</f>
        <v>339.22054687499997</v>
      </c>
      <c r="K47" s="1">
        <f>'Weeks 1-9 (Single Factor)'!R39</f>
        <v>347.70106054687494</v>
      </c>
      <c r="L47" s="1">
        <f>'Weeks 1-9 (Single Factor)'!T39</f>
        <v>356.39358706054679</v>
      </c>
      <c r="N47" s="1">
        <f t="shared" si="5"/>
        <v>291.96070312499995</v>
      </c>
      <c r="O47" s="1">
        <f t="shared" si="5"/>
        <v>299.44687499999998</v>
      </c>
      <c r="P47" s="1">
        <f t="shared" si="5"/>
        <v>307.125</v>
      </c>
      <c r="Q47" s="1">
        <f t="shared" si="5"/>
        <v>315</v>
      </c>
      <c r="R47" s="1">
        <f t="shared" si="5"/>
        <v>322.875</v>
      </c>
      <c r="S47" s="1">
        <f t="shared" si="5"/>
        <v>330.94687499999998</v>
      </c>
      <c r="T47" s="1">
        <f t="shared" si="5"/>
        <v>339.22054687499997</v>
      </c>
      <c r="U47" s="1">
        <f t="shared" si="5"/>
        <v>347.70106054687494</v>
      </c>
      <c r="V47" s="1">
        <f t="shared" si="5"/>
        <v>356.39358706054679</v>
      </c>
    </row>
    <row r="49" spans="1:22">
      <c r="D49" s="1"/>
      <c r="E49" s="1"/>
      <c r="F49" s="1"/>
      <c r="G49" s="1"/>
      <c r="H49" s="1"/>
      <c r="I49" s="1"/>
      <c r="J49" s="1"/>
      <c r="K49" s="1"/>
      <c r="L49" s="1"/>
    </row>
    <row r="50" spans="1:22">
      <c r="A50" t="str">
        <f>'Weeks 1-9 (Single Factor)'!A43</f>
        <v>Friday</v>
      </c>
      <c r="B50" t="str">
        <f>'Weeks 1-9 (Single Factor)'!B43</f>
        <v>Squat</v>
      </c>
      <c r="C50">
        <f>'Weeks 1-9 (Single Factor)'!C43</f>
        <v>5</v>
      </c>
      <c r="D50" s="1">
        <f>'Weeks 1-9 (Single Factor)'!D43</f>
        <v>145.98035156249998</v>
      </c>
      <c r="E50" s="1">
        <f>'Weeks 1-9 (Single Factor)'!F43</f>
        <v>149.72343749999999</v>
      </c>
      <c r="F50" s="1">
        <f>'Weeks 1-9 (Single Factor)'!H43</f>
        <v>153.5625</v>
      </c>
      <c r="G50" s="1">
        <f>'Weeks 1-9 (Single Factor)'!J43</f>
        <v>157.5</v>
      </c>
      <c r="H50" s="1">
        <f>'Weeks 1-9 (Single Factor)'!L43</f>
        <v>161.4375</v>
      </c>
      <c r="I50" s="1">
        <f>'Weeks 1-9 (Single Factor)'!N43</f>
        <v>165.47343749999999</v>
      </c>
      <c r="J50" s="1">
        <f>'Weeks 1-9 (Single Factor)'!P43</f>
        <v>169.61027343749998</v>
      </c>
      <c r="K50" s="1">
        <f>'Weeks 1-9 (Single Factor)'!R43</f>
        <v>173.85053027343747</v>
      </c>
      <c r="L50" s="1">
        <f>'Weeks 1-9 (Single Factor)'!T43</f>
        <v>178.1967935302734</v>
      </c>
      <c r="N50" s="1">
        <f t="shared" ref="N50:V55" si="6">IF(D50&gt;($H$6*D$11),D50,0)</f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  <c r="R50" s="1">
        <f t="shared" si="6"/>
        <v>0</v>
      </c>
      <c r="S50" s="1">
        <f t="shared" si="6"/>
        <v>0</v>
      </c>
      <c r="T50" s="1">
        <f t="shared" si="6"/>
        <v>0</v>
      </c>
      <c r="U50" s="1">
        <f t="shared" si="6"/>
        <v>0</v>
      </c>
      <c r="V50" s="1">
        <f t="shared" si="6"/>
        <v>0</v>
      </c>
    </row>
    <row r="51" spans="1:22">
      <c r="C51">
        <f>'Weeks 1-9 (Single Factor)'!C44</f>
        <v>5</v>
      </c>
      <c r="D51" s="1">
        <f>'Weeks 1-9 (Single Factor)'!D44</f>
        <v>182.47543945312498</v>
      </c>
      <c r="E51" s="1">
        <f>'Weeks 1-9 (Single Factor)'!F44</f>
        <v>187.154296875</v>
      </c>
      <c r="F51" s="1">
        <f>'Weeks 1-9 (Single Factor)'!H44</f>
        <v>191.953125</v>
      </c>
      <c r="G51" s="1">
        <f>'Weeks 1-9 (Single Factor)'!J44</f>
        <v>196.875</v>
      </c>
      <c r="H51" s="1">
        <f>'Weeks 1-9 (Single Factor)'!L44</f>
        <v>201.796875</v>
      </c>
      <c r="I51" s="1">
        <f>'Weeks 1-9 (Single Factor)'!N44</f>
        <v>206.841796875</v>
      </c>
      <c r="J51" s="1">
        <f>'Weeks 1-9 (Single Factor)'!P44</f>
        <v>212.01284179687497</v>
      </c>
      <c r="K51" s="1">
        <f>'Weeks 1-9 (Single Factor)'!R44</f>
        <v>217.31316284179684</v>
      </c>
      <c r="L51" s="1">
        <f>'Weeks 1-9 (Single Factor)'!T44</f>
        <v>222.74599191284176</v>
      </c>
      <c r="N51" s="1">
        <f t="shared" si="6"/>
        <v>0</v>
      </c>
      <c r="O51" s="1">
        <f t="shared" si="6"/>
        <v>0</v>
      </c>
      <c r="P51" s="1">
        <f t="shared" si="6"/>
        <v>0</v>
      </c>
      <c r="Q51" s="1">
        <f t="shared" si="6"/>
        <v>0</v>
      </c>
      <c r="R51" s="1">
        <f t="shared" si="6"/>
        <v>0</v>
      </c>
      <c r="S51" s="1">
        <f t="shared" si="6"/>
        <v>0</v>
      </c>
      <c r="T51" s="1">
        <f t="shared" si="6"/>
        <v>0</v>
      </c>
      <c r="U51" s="1">
        <f t="shared" si="6"/>
        <v>0</v>
      </c>
      <c r="V51" s="1">
        <f t="shared" si="6"/>
        <v>0</v>
      </c>
    </row>
    <row r="52" spans="1:22">
      <c r="C52">
        <f>'Weeks 1-9 (Single Factor)'!C45</f>
        <v>5</v>
      </c>
      <c r="D52" s="1">
        <f>'Weeks 1-9 (Single Factor)'!D45</f>
        <v>218.97052734374995</v>
      </c>
      <c r="E52" s="1">
        <f>'Weeks 1-9 (Single Factor)'!F45</f>
        <v>224.58515624999998</v>
      </c>
      <c r="F52" s="1">
        <f>'Weeks 1-9 (Single Factor)'!H45</f>
        <v>230.34375</v>
      </c>
      <c r="G52" s="1">
        <f>'Weeks 1-9 (Single Factor)'!J45</f>
        <v>236.25</v>
      </c>
      <c r="H52" s="1">
        <f>'Weeks 1-9 (Single Factor)'!L45</f>
        <v>242.15625</v>
      </c>
      <c r="I52" s="1">
        <f>'Weeks 1-9 (Single Factor)'!N45</f>
        <v>248.21015624999998</v>
      </c>
      <c r="J52" s="1">
        <f>'Weeks 1-9 (Single Factor)'!P45</f>
        <v>254.41541015624998</v>
      </c>
      <c r="K52" s="1">
        <f>'Weeks 1-9 (Single Factor)'!R45</f>
        <v>260.77579541015621</v>
      </c>
      <c r="L52" s="1">
        <f>'Weeks 1-9 (Single Factor)'!T45</f>
        <v>267.29519029541007</v>
      </c>
      <c r="N52" s="1">
        <f t="shared" si="6"/>
        <v>218.97052734374995</v>
      </c>
      <c r="O52" s="1">
        <f t="shared" si="6"/>
        <v>224.58515624999998</v>
      </c>
      <c r="P52" s="1">
        <f t="shared" si="6"/>
        <v>230.34375</v>
      </c>
      <c r="Q52" s="1">
        <f t="shared" si="6"/>
        <v>236.25</v>
      </c>
      <c r="R52" s="1">
        <f t="shared" si="6"/>
        <v>242.15625</v>
      </c>
      <c r="S52" s="1">
        <f t="shared" si="6"/>
        <v>248.21015624999998</v>
      </c>
      <c r="T52" s="1">
        <f t="shared" si="6"/>
        <v>254.41541015624998</v>
      </c>
      <c r="U52" s="1">
        <f t="shared" si="6"/>
        <v>260.77579541015621</v>
      </c>
      <c r="V52" s="1">
        <f t="shared" si="6"/>
        <v>267.29519029541007</v>
      </c>
    </row>
    <row r="53" spans="1:22">
      <c r="C53">
        <f>'Weeks 1-9 (Single Factor)'!C46</f>
        <v>5</v>
      </c>
      <c r="D53" s="1">
        <f>'Weeks 1-9 (Single Factor)'!D46</f>
        <v>255.46561523437495</v>
      </c>
      <c r="E53" s="1">
        <f>'Weeks 1-9 (Single Factor)'!F46</f>
        <v>262.01601562499997</v>
      </c>
      <c r="F53" s="1">
        <f>'Weeks 1-9 (Single Factor)'!H46</f>
        <v>268.734375</v>
      </c>
      <c r="G53" s="1">
        <f>'Weeks 1-9 (Single Factor)'!J46</f>
        <v>275.625</v>
      </c>
      <c r="H53" s="1">
        <f>'Weeks 1-9 (Single Factor)'!L46</f>
        <v>282.515625</v>
      </c>
      <c r="I53" s="1">
        <f>'Weeks 1-9 (Single Factor)'!N46</f>
        <v>289.57851562499997</v>
      </c>
      <c r="J53" s="1">
        <f>'Weeks 1-9 (Single Factor)'!P46</f>
        <v>296.81797851562499</v>
      </c>
      <c r="K53" s="1">
        <f>'Weeks 1-9 (Single Factor)'!R46</f>
        <v>304.23842797851557</v>
      </c>
      <c r="L53" s="1">
        <f>'Weeks 1-9 (Single Factor)'!T46</f>
        <v>311.84438867797843</v>
      </c>
      <c r="N53" s="1">
        <f t="shared" si="6"/>
        <v>255.46561523437495</v>
      </c>
      <c r="O53" s="1">
        <f t="shared" si="6"/>
        <v>262.01601562499997</v>
      </c>
      <c r="P53" s="1">
        <f t="shared" si="6"/>
        <v>268.734375</v>
      </c>
      <c r="Q53" s="1">
        <f t="shared" si="6"/>
        <v>275.625</v>
      </c>
      <c r="R53" s="1">
        <f t="shared" si="6"/>
        <v>282.515625</v>
      </c>
      <c r="S53" s="1">
        <f t="shared" si="6"/>
        <v>289.57851562499997</v>
      </c>
      <c r="T53" s="1">
        <f t="shared" si="6"/>
        <v>296.81797851562499</v>
      </c>
      <c r="U53" s="1">
        <f t="shared" si="6"/>
        <v>304.23842797851557</v>
      </c>
      <c r="V53" s="1">
        <f t="shared" si="6"/>
        <v>311.84438867797843</v>
      </c>
    </row>
    <row r="54" spans="1:22">
      <c r="C54">
        <f>'Weeks 1-9 (Single Factor)'!C47</f>
        <v>3</v>
      </c>
      <c r="D54" s="1">
        <f>'Weeks 1-9 (Single Factor)'!D47</f>
        <v>299.25972070312491</v>
      </c>
      <c r="E54" s="1">
        <f>'Weeks 1-9 (Single Factor)'!F47</f>
        <v>306.93304687499995</v>
      </c>
      <c r="F54" s="1">
        <f>'Weeks 1-9 (Single Factor)'!H47</f>
        <v>314.80312499999997</v>
      </c>
      <c r="G54" s="1">
        <f>'Weeks 1-9 (Single Factor)'!J47</f>
        <v>322.875</v>
      </c>
      <c r="H54" s="1">
        <f>'Weeks 1-9 (Single Factor)'!L47</f>
        <v>330.94687499999998</v>
      </c>
      <c r="I54" s="1">
        <f>'Weeks 1-9 (Single Factor)'!N47</f>
        <v>339.22054687499997</v>
      </c>
      <c r="J54" s="1">
        <f>'Weeks 1-9 (Single Factor)'!P47</f>
        <v>347.70106054687494</v>
      </c>
      <c r="K54" s="1">
        <f>'Weeks 1-9 (Single Factor)'!R47</f>
        <v>356.39358706054679</v>
      </c>
      <c r="L54" s="1">
        <f>'Weeks 1-9 (Single Factor)'!T47</f>
        <v>365.30342673706042</v>
      </c>
      <c r="N54" s="1">
        <f t="shared" si="6"/>
        <v>299.25972070312491</v>
      </c>
      <c r="O54" s="1">
        <f t="shared" si="6"/>
        <v>306.93304687499995</v>
      </c>
      <c r="P54" s="1">
        <f t="shared" si="6"/>
        <v>314.80312499999997</v>
      </c>
      <c r="Q54" s="1">
        <f t="shared" si="6"/>
        <v>322.875</v>
      </c>
      <c r="R54" s="1">
        <f t="shared" si="6"/>
        <v>330.94687499999998</v>
      </c>
      <c r="S54" s="1">
        <f t="shared" si="6"/>
        <v>339.22054687499997</v>
      </c>
      <c r="T54" s="1">
        <f t="shared" si="6"/>
        <v>347.70106054687494</v>
      </c>
      <c r="U54" s="1">
        <f t="shared" si="6"/>
        <v>356.39358706054679</v>
      </c>
      <c r="V54" s="1">
        <f t="shared" si="6"/>
        <v>365.30342673706042</v>
      </c>
    </row>
    <row r="55" spans="1:22">
      <c r="C55">
        <f>'Weeks 1-9 (Single Factor)'!C48</f>
        <v>8</v>
      </c>
      <c r="D55" s="1">
        <f>'Weeks 1-9 (Single Factor)'!D48</f>
        <v>218.97052734374995</v>
      </c>
      <c r="E55" s="1">
        <f>'Weeks 1-9 (Single Factor)'!F48</f>
        <v>224.58515624999998</v>
      </c>
      <c r="F55" s="1">
        <f>'Weeks 1-9 (Single Factor)'!H48</f>
        <v>230.34375</v>
      </c>
      <c r="G55" s="1">
        <f>'Weeks 1-9 (Single Factor)'!J48</f>
        <v>236.25</v>
      </c>
      <c r="H55" s="1">
        <f>'Weeks 1-9 (Single Factor)'!L48</f>
        <v>242.15625</v>
      </c>
      <c r="I55" s="1">
        <f>'Weeks 1-9 (Single Factor)'!N48</f>
        <v>248.21015624999998</v>
      </c>
      <c r="J55" s="1">
        <f>'Weeks 1-9 (Single Factor)'!P48</f>
        <v>254.41541015624998</v>
      </c>
      <c r="K55" s="1">
        <f>'Weeks 1-9 (Single Factor)'!R48</f>
        <v>260.77579541015621</v>
      </c>
      <c r="L55" s="1">
        <f>'Weeks 1-9 (Single Factor)'!T48</f>
        <v>267.29519029541007</v>
      </c>
      <c r="N55" s="1">
        <f t="shared" si="6"/>
        <v>218.97052734374995</v>
      </c>
      <c r="O55" s="1">
        <f t="shared" si="6"/>
        <v>224.58515624999998</v>
      </c>
      <c r="P55" s="1">
        <f t="shared" si="6"/>
        <v>230.34375</v>
      </c>
      <c r="Q55" s="1">
        <f t="shared" si="6"/>
        <v>236.25</v>
      </c>
      <c r="R55" s="1">
        <f t="shared" si="6"/>
        <v>242.15625</v>
      </c>
      <c r="S55" s="1">
        <f t="shared" si="6"/>
        <v>248.21015624999998</v>
      </c>
      <c r="T55" s="1">
        <f t="shared" si="6"/>
        <v>254.41541015624998</v>
      </c>
      <c r="U55" s="1">
        <f t="shared" si="6"/>
        <v>260.77579541015621</v>
      </c>
      <c r="V55" s="1">
        <f t="shared" si="6"/>
        <v>267.29519029541007</v>
      </c>
    </row>
    <row r="56" spans="1:22">
      <c r="B56" t="str">
        <f>'Weeks 1-9 (Single Factor)'!B49</f>
        <v>Bench</v>
      </c>
      <c r="C56">
        <f>'Weeks 1-9 (Single Factor)'!C49</f>
        <v>5</v>
      </c>
      <c r="D56" s="1">
        <f>'Weeks 1-9 (Single Factor)'!D49</f>
        <v>104.2716796875</v>
      </c>
      <c r="E56" s="1">
        <f>'Weeks 1-9 (Single Factor)'!F49</f>
        <v>106.9453125</v>
      </c>
      <c r="F56" s="1">
        <f>'Weeks 1-9 (Single Factor)'!H49</f>
        <v>109.6875</v>
      </c>
      <c r="G56" s="1">
        <f>'Weeks 1-9 (Single Factor)'!J49</f>
        <v>112.5</v>
      </c>
      <c r="H56" s="1">
        <f>'Weeks 1-9 (Single Factor)'!L49</f>
        <v>115.31249999999999</v>
      </c>
      <c r="I56" s="1">
        <f>'Weeks 1-9 (Single Factor)'!N49</f>
        <v>118.19531249999997</v>
      </c>
      <c r="J56" s="1">
        <f>'Weeks 1-9 (Single Factor)'!P49</f>
        <v>121.15019531249996</v>
      </c>
      <c r="K56" s="1">
        <f>'Weeks 1-9 (Single Factor)'!R49</f>
        <v>124.17895019531245</v>
      </c>
      <c r="L56" s="1">
        <f>'Weeks 1-9 (Single Factor)'!T49</f>
        <v>127.28342395019526</v>
      </c>
      <c r="N56" s="1">
        <f t="shared" ref="N56:V61" si="7">IF(D56&gt;($H$6*D$12),D56,0)</f>
        <v>0</v>
      </c>
      <c r="O56" s="1">
        <f t="shared" si="7"/>
        <v>0</v>
      </c>
      <c r="P56" s="1">
        <f t="shared" si="7"/>
        <v>0</v>
      </c>
      <c r="Q56" s="1">
        <f t="shared" si="7"/>
        <v>0</v>
      </c>
      <c r="R56" s="1">
        <f t="shared" si="7"/>
        <v>0</v>
      </c>
      <c r="S56" s="1">
        <f t="shared" si="7"/>
        <v>0</v>
      </c>
      <c r="T56" s="1">
        <f t="shared" si="7"/>
        <v>0</v>
      </c>
      <c r="U56" s="1">
        <f t="shared" si="7"/>
        <v>0</v>
      </c>
      <c r="V56" s="1">
        <f t="shared" si="7"/>
        <v>0</v>
      </c>
    </row>
    <row r="57" spans="1:22">
      <c r="C57">
        <f>'Weeks 1-9 (Single Factor)'!C50</f>
        <v>5</v>
      </c>
      <c r="D57" s="1">
        <f>'Weeks 1-9 (Single Factor)'!D50</f>
        <v>130.339599609375</v>
      </c>
      <c r="E57" s="1">
        <f>'Weeks 1-9 (Single Factor)'!F50</f>
        <v>133.681640625</v>
      </c>
      <c r="F57" s="1">
        <f>'Weeks 1-9 (Single Factor)'!H50</f>
        <v>137.109375</v>
      </c>
      <c r="G57" s="1">
        <f>'Weeks 1-9 (Single Factor)'!J50</f>
        <v>140.625</v>
      </c>
      <c r="H57" s="1">
        <f>'Weeks 1-9 (Single Factor)'!L50</f>
        <v>144.14062499999997</v>
      </c>
      <c r="I57" s="1">
        <f>'Weeks 1-9 (Single Factor)'!N50</f>
        <v>147.74414062499997</v>
      </c>
      <c r="J57" s="1">
        <f>'Weeks 1-9 (Single Factor)'!P50</f>
        <v>151.43774414062494</v>
      </c>
      <c r="K57" s="1">
        <f>'Weeks 1-9 (Single Factor)'!R50</f>
        <v>155.22368774414056</v>
      </c>
      <c r="L57" s="1">
        <f>'Weeks 1-9 (Single Factor)'!T50</f>
        <v>159.10427993774408</v>
      </c>
      <c r="N57" s="1">
        <f t="shared" si="7"/>
        <v>0</v>
      </c>
      <c r="O57" s="1">
        <f t="shared" si="7"/>
        <v>0</v>
      </c>
      <c r="P57" s="1">
        <f t="shared" si="7"/>
        <v>0</v>
      </c>
      <c r="Q57" s="1">
        <f t="shared" si="7"/>
        <v>0</v>
      </c>
      <c r="R57" s="1">
        <f t="shared" si="7"/>
        <v>0</v>
      </c>
      <c r="S57" s="1">
        <f t="shared" si="7"/>
        <v>0</v>
      </c>
      <c r="T57" s="1">
        <f t="shared" si="7"/>
        <v>0</v>
      </c>
      <c r="U57" s="1">
        <f t="shared" si="7"/>
        <v>0</v>
      </c>
      <c r="V57" s="1">
        <f t="shared" si="7"/>
        <v>0</v>
      </c>
    </row>
    <row r="58" spans="1:22">
      <c r="C58">
        <f>'Weeks 1-9 (Single Factor)'!C51</f>
        <v>5</v>
      </c>
      <c r="D58" s="1">
        <f>'Weeks 1-9 (Single Factor)'!D51</f>
        <v>156.40751953124999</v>
      </c>
      <c r="E58" s="1">
        <f>'Weeks 1-9 (Single Factor)'!F51</f>
        <v>160.41796875</v>
      </c>
      <c r="F58" s="1">
        <f>'Weeks 1-9 (Single Factor)'!H51</f>
        <v>164.53125</v>
      </c>
      <c r="G58" s="1">
        <f>'Weeks 1-9 (Single Factor)'!J51</f>
        <v>168.75</v>
      </c>
      <c r="H58" s="1">
        <f>'Weeks 1-9 (Single Factor)'!L51</f>
        <v>172.96874999999997</v>
      </c>
      <c r="I58" s="1">
        <f>'Weeks 1-9 (Single Factor)'!N51</f>
        <v>177.29296874999994</v>
      </c>
      <c r="J58" s="1">
        <f>'Weeks 1-9 (Single Factor)'!P51</f>
        <v>181.72529296874995</v>
      </c>
      <c r="K58" s="1">
        <f>'Weeks 1-9 (Single Factor)'!R51</f>
        <v>186.26842529296869</v>
      </c>
      <c r="L58" s="1">
        <f>'Weeks 1-9 (Single Factor)'!T51</f>
        <v>190.92513592529289</v>
      </c>
      <c r="N58" s="1">
        <f t="shared" si="7"/>
        <v>156.40751953124999</v>
      </c>
      <c r="O58" s="1">
        <f t="shared" si="7"/>
        <v>160.41796875</v>
      </c>
      <c r="P58" s="1">
        <f t="shared" si="7"/>
        <v>164.53125</v>
      </c>
      <c r="Q58" s="1">
        <f t="shared" si="7"/>
        <v>168.75</v>
      </c>
      <c r="R58" s="1">
        <f t="shared" si="7"/>
        <v>172.96874999999997</v>
      </c>
      <c r="S58" s="1">
        <f t="shared" si="7"/>
        <v>177.29296874999994</v>
      </c>
      <c r="T58" s="1">
        <f t="shared" si="7"/>
        <v>181.72529296874995</v>
      </c>
      <c r="U58" s="1">
        <f t="shared" si="7"/>
        <v>186.26842529296869</v>
      </c>
      <c r="V58" s="1">
        <f t="shared" si="7"/>
        <v>190.92513592529289</v>
      </c>
    </row>
    <row r="59" spans="1:22">
      <c r="C59">
        <f>'Weeks 1-9 (Single Factor)'!C52</f>
        <v>5</v>
      </c>
      <c r="D59" s="1">
        <f>'Weeks 1-9 (Single Factor)'!D52</f>
        <v>182.47543945312501</v>
      </c>
      <c r="E59" s="1">
        <f>'Weeks 1-9 (Single Factor)'!F52</f>
        <v>187.154296875</v>
      </c>
      <c r="F59" s="1">
        <f>'Weeks 1-9 (Single Factor)'!H52</f>
        <v>191.953125</v>
      </c>
      <c r="G59" s="1">
        <f>'Weeks 1-9 (Single Factor)'!J52</f>
        <v>196.875</v>
      </c>
      <c r="H59" s="1">
        <f>'Weeks 1-9 (Single Factor)'!L52</f>
        <v>201.79687499999997</v>
      </c>
      <c r="I59" s="1">
        <f>'Weeks 1-9 (Single Factor)'!N52</f>
        <v>206.84179687499994</v>
      </c>
      <c r="J59" s="1">
        <f>'Weeks 1-9 (Single Factor)'!P52</f>
        <v>212.01284179687494</v>
      </c>
      <c r="K59" s="1">
        <f>'Weeks 1-9 (Single Factor)'!R52</f>
        <v>217.31316284179678</v>
      </c>
      <c r="L59" s="1">
        <f>'Weeks 1-9 (Single Factor)'!T52</f>
        <v>222.7459919128417</v>
      </c>
      <c r="N59" s="1">
        <f t="shared" si="7"/>
        <v>182.47543945312501</v>
      </c>
      <c r="O59" s="1">
        <f t="shared" si="7"/>
        <v>187.154296875</v>
      </c>
      <c r="P59" s="1">
        <f t="shared" si="7"/>
        <v>191.953125</v>
      </c>
      <c r="Q59" s="1">
        <f t="shared" si="7"/>
        <v>196.875</v>
      </c>
      <c r="R59" s="1">
        <f t="shared" si="7"/>
        <v>201.79687499999997</v>
      </c>
      <c r="S59" s="1">
        <f t="shared" si="7"/>
        <v>206.84179687499994</v>
      </c>
      <c r="T59" s="1">
        <f t="shared" si="7"/>
        <v>212.01284179687494</v>
      </c>
      <c r="U59" s="1">
        <f t="shared" si="7"/>
        <v>217.31316284179678</v>
      </c>
      <c r="V59" s="1">
        <f t="shared" si="7"/>
        <v>222.7459919128417</v>
      </c>
    </row>
    <row r="60" spans="1:22">
      <c r="C60">
        <f>'Weeks 1-9 (Single Factor)'!C53</f>
        <v>3</v>
      </c>
      <c r="D60" s="1">
        <f>'Weeks 1-9 (Single Factor)'!D53</f>
        <v>213.75694335937499</v>
      </c>
      <c r="E60" s="1">
        <f>'Weeks 1-9 (Single Factor)'!F53</f>
        <v>219.23789062499998</v>
      </c>
      <c r="F60" s="1">
        <f>'Weeks 1-9 (Single Factor)'!H53</f>
        <v>224.85937499999997</v>
      </c>
      <c r="G60" s="1">
        <f>'Weeks 1-9 (Single Factor)'!J53</f>
        <v>230.62499999999997</v>
      </c>
      <c r="H60" s="1">
        <f>'Weeks 1-9 (Single Factor)'!L53</f>
        <v>236.39062499999994</v>
      </c>
      <c r="I60" s="1">
        <f>'Weeks 1-9 (Single Factor)'!N53</f>
        <v>242.30039062499992</v>
      </c>
      <c r="J60" s="1">
        <f>'Weeks 1-9 (Single Factor)'!P53</f>
        <v>248.35790039062491</v>
      </c>
      <c r="K60" s="1">
        <f>'Weeks 1-9 (Single Factor)'!R53</f>
        <v>254.56684790039051</v>
      </c>
      <c r="L60" s="1">
        <f>'Weeks 1-9 (Single Factor)'!T53</f>
        <v>260.93101909790028</v>
      </c>
      <c r="N60" s="1">
        <f t="shared" si="7"/>
        <v>213.75694335937499</v>
      </c>
      <c r="O60" s="1">
        <f t="shared" si="7"/>
        <v>219.23789062499998</v>
      </c>
      <c r="P60" s="1">
        <f t="shared" si="7"/>
        <v>224.85937499999997</v>
      </c>
      <c r="Q60" s="1">
        <f t="shared" si="7"/>
        <v>230.62499999999997</v>
      </c>
      <c r="R60" s="1">
        <f t="shared" si="7"/>
        <v>236.39062499999994</v>
      </c>
      <c r="S60" s="1">
        <f t="shared" si="7"/>
        <v>242.30039062499992</v>
      </c>
      <c r="T60" s="1">
        <f t="shared" si="7"/>
        <v>248.35790039062491</v>
      </c>
      <c r="U60" s="1">
        <f t="shared" si="7"/>
        <v>254.56684790039051</v>
      </c>
      <c r="V60" s="1">
        <f t="shared" si="7"/>
        <v>260.93101909790028</v>
      </c>
    </row>
    <row r="61" spans="1:22">
      <c r="C61">
        <f>'Weeks 1-9 (Single Factor)'!C54</f>
        <v>8</v>
      </c>
      <c r="D61" s="1">
        <f>'Weeks 1-9 (Single Factor)'!D54</f>
        <v>156.40751953124999</v>
      </c>
      <c r="E61" s="1">
        <f>'Weeks 1-9 (Single Factor)'!F54</f>
        <v>160.41796875</v>
      </c>
      <c r="F61" s="1">
        <f>'Weeks 1-9 (Single Factor)'!H54</f>
        <v>164.53125</v>
      </c>
      <c r="G61" s="1">
        <f>'Weeks 1-9 (Single Factor)'!J54</f>
        <v>168.75</v>
      </c>
      <c r="H61" s="1">
        <f>'Weeks 1-9 (Single Factor)'!L54</f>
        <v>172.96874999999997</v>
      </c>
      <c r="I61" s="1">
        <f>'Weeks 1-9 (Single Factor)'!N54</f>
        <v>177.29296874999994</v>
      </c>
      <c r="J61" s="1">
        <f>'Weeks 1-9 (Single Factor)'!P54</f>
        <v>181.72529296874995</v>
      </c>
      <c r="K61" s="1">
        <f>'Weeks 1-9 (Single Factor)'!R54</f>
        <v>186.26842529296869</v>
      </c>
      <c r="L61" s="1">
        <f>'Weeks 1-9 (Single Factor)'!T54</f>
        <v>190.92513592529289</v>
      </c>
      <c r="N61" s="1">
        <f t="shared" si="7"/>
        <v>156.40751953124999</v>
      </c>
      <c r="O61" s="1">
        <f t="shared" si="7"/>
        <v>160.41796875</v>
      </c>
      <c r="P61" s="1">
        <f t="shared" si="7"/>
        <v>164.53125</v>
      </c>
      <c r="Q61" s="1">
        <f t="shared" si="7"/>
        <v>168.75</v>
      </c>
      <c r="R61" s="1">
        <f t="shared" si="7"/>
        <v>172.96874999999997</v>
      </c>
      <c r="S61" s="1">
        <f t="shared" si="7"/>
        <v>177.29296874999994</v>
      </c>
      <c r="T61" s="1">
        <f t="shared" si="7"/>
        <v>181.72529296874995</v>
      </c>
      <c r="U61" s="1">
        <f t="shared" si="7"/>
        <v>186.26842529296869</v>
      </c>
      <c r="V61" s="1">
        <f t="shared" si="7"/>
        <v>190.92513592529289</v>
      </c>
    </row>
    <row r="62" spans="1:22">
      <c r="B62" t="str">
        <f>'Weeks 1-9 (Single Factor)'!B55</f>
        <v>Bent Rows</v>
      </c>
      <c r="C62">
        <f>'Weeks 1-9 (Single Factor)'!C55</f>
        <v>5</v>
      </c>
      <c r="D62" s="1">
        <f>'Weeks 1-9 (Single Factor)'!D55</f>
        <v>95.003085937499989</v>
      </c>
      <c r="E62" s="1">
        <f>'Weeks 1-9 (Single Factor)'!F55</f>
        <v>97.439062499999991</v>
      </c>
      <c r="F62" s="1">
        <f>'Weeks 1-9 (Single Factor)'!H55</f>
        <v>99.9375</v>
      </c>
      <c r="G62" s="1">
        <f>'Weeks 1-9 (Single Factor)'!J55</f>
        <v>102.5</v>
      </c>
      <c r="H62" s="1">
        <f>'Weeks 1-9 (Single Factor)'!L55</f>
        <v>105.06249999999999</v>
      </c>
      <c r="I62" s="1">
        <f>'Weeks 1-9 (Single Factor)'!N55</f>
        <v>107.68906249999998</v>
      </c>
      <c r="J62" s="1">
        <f>'Weeks 1-9 (Single Factor)'!P55</f>
        <v>110.38128906249997</v>
      </c>
      <c r="K62" s="1">
        <f>'Weeks 1-9 (Single Factor)'!R55</f>
        <v>113.14082128906246</v>
      </c>
      <c r="L62" s="1">
        <f>'Weeks 1-9 (Single Factor)'!T55</f>
        <v>115.96934182128901</v>
      </c>
      <c r="N62" s="1">
        <f t="shared" ref="N62:V67" si="8">IF(D62&gt;($H$6*D$13),D62,0)</f>
        <v>0</v>
      </c>
      <c r="O62" s="1">
        <f t="shared" si="8"/>
        <v>0</v>
      </c>
      <c r="P62" s="1">
        <f t="shared" si="8"/>
        <v>0</v>
      </c>
      <c r="Q62" s="1">
        <f t="shared" si="8"/>
        <v>0</v>
      </c>
      <c r="R62" s="1">
        <f t="shared" si="8"/>
        <v>0</v>
      </c>
      <c r="S62" s="1">
        <f t="shared" si="8"/>
        <v>0</v>
      </c>
      <c r="T62" s="1">
        <f t="shared" si="8"/>
        <v>0</v>
      </c>
      <c r="U62" s="1">
        <f t="shared" si="8"/>
        <v>0</v>
      </c>
      <c r="V62" s="1">
        <f t="shared" si="8"/>
        <v>0</v>
      </c>
    </row>
    <row r="63" spans="1:22">
      <c r="C63">
        <f>'Weeks 1-9 (Single Factor)'!C56</f>
        <v>5</v>
      </c>
      <c r="D63" s="1">
        <f>'Weeks 1-9 (Single Factor)'!D56</f>
        <v>118.75385742187498</v>
      </c>
      <c r="E63" s="1">
        <f>'Weeks 1-9 (Single Factor)'!F56</f>
        <v>121.79882812499999</v>
      </c>
      <c r="F63" s="1">
        <f>'Weeks 1-9 (Single Factor)'!H56</f>
        <v>124.921875</v>
      </c>
      <c r="G63" s="1">
        <f>'Weeks 1-9 (Single Factor)'!J56</f>
        <v>128.125</v>
      </c>
      <c r="H63" s="1">
        <f>'Weeks 1-9 (Single Factor)'!L56</f>
        <v>131.32812499999997</v>
      </c>
      <c r="I63" s="1">
        <f>'Weeks 1-9 (Single Factor)'!N56</f>
        <v>134.61132812499997</v>
      </c>
      <c r="J63" s="1">
        <f>'Weeks 1-9 (Single Factor)'!P56</f>
        <v>137.97661132812496</v>
      </c>
      <c r="K63" s="1">
        <f>'Weeks 1-9 (Single Factor)'!R56</f>
        <v>141.42602661132807</v>
      </c>
      <c r="L63" s="1">
        <f>'Weeks 1-9 (Single Factor)'!T56</f>
        <v>144.96167727661125</v>
      </c>
      <c r="N63" s="1">
        <f t="shared" si="8"/>
        <v>0</v>
      </c>
      <c r="O63" s="1">
        <f t="shared" si="8"/>
        <v>0</v>
      </c>
      <c r="P63" s="1">
        <f t="shared" si="8"/>
        <v>0</v>
      </c>
      <c r="Q63" s="1">
        <f t="shared" si="8"/>
        <v>0</v>
      </c>
      <c r="R63" s="1">
        <f t="shared" si="8"/>
        <v>0</v>
      </c>
      <c r="S63" s="1">
        <f t="shared" si="8"/>
        <v>0</v>
      </c>
      <c r="T63" s="1">
        <f t="shared" si="8"/>
        <v>0</v>
      </c>
      <c r="U63" s="1">
        <f t="shared" si="8"/>
        <v>0</v>
      </c>
      <c r="V63" s="1">
        <f t="shared" si="8"/>
        <v>0</v>
      </c>
    </row>
    <row r="64" spans="1:22">
      <c r="C64">
        <f>'Weeks 1-9 (Single Factor)'!C57</f>
        <v>5</v>
      </c>
      <c r="D64" s="1">
        <f>'Weeks 1-9 (Single Factor)'!D57</f>
        <v>142.50462890624999</v>
      </c>
      <c r="E64" s="1">
        <f>'Weeks 1-9 (Single Factor)'!F57</f>
        <v>146.15859374999999</v>
      </c>
      <c r="F64" s="1">
        <f>'Weeks 1-9 (Single Factor)'!H57</f>
        <v>149.90625</v>
      </c>
      <c r="G64" s="1">
        <f>'Weeks 1-9 (Single Factor)'!J57</f>
        <v>153.75</v>
      </c>
      <c r="H64" s="1">
        <f>'Weeks 1-9 (Single Factor)'!L57</f>
        <v>157.59374999999997</v>
      </c>
      <c r="I64" s="1">
        <f>'Weeks 1-9 (Single Factor)'!N57</f>
        <v>161.53359374999997</v>
      </c>
      <c r="J64" s="1">
        <f>'Weeks 1-9 (Single Factor)'!P57</f>
        <v>165.57193359374997</v>
      </c>
      <c r="K64" s="1">
        <f>'Weeks 1-9 (Single Factor)'!R57</f>
        <v>169.71123193359369</v>
      </c>
      <c r="L64" s="1">
        <f>'Weeks 1-9 (Single Factor)'!T57</f>
        <v>173.95401273193352</v>
      </c>
      <c r="N64" s="1">
        <f t="shared" si="8"/>
        <v>142.50462890624999</v>
      </c>
      <c r="O64" s="1">
        <f t="shared" si="8"/>
        <v>146.15859374999999</v>
      </c>
      <c r="P64" s="1">
        <f t="shared" si="8"/>
        <v>149.90625</v>
      </c>
      <c r="Q64" s="1">
        <f t="shared" si="8"/>
        <v>153.75</v>
      </c>
      <c r="R64" s="1">
        <f t="shared" si="8"/>
        <v>157.59374999999997</v>
      </c>
      <c r="S64" s="1">
        <f t="shared" si="8"/>
        <v>161.53359374999997</v>
      </c>
      <c r="T64" s="1">
        <f t="shared" si="8"/>
        <v>165.57193359374997</v>
      </c>
      <c r="U64" s="1">
        <f t="shared" si="8"/>
        <v>169.71123193359369</v>
      </c>
      <c r="V64" s="1">
        <f t="shared" si="8"/>
        <v>173.95401273193352</v>
      </c>
    </row>
    <row r="65" spans="1:22">
      <c r="C65">
        <f>'Weeks 1-9 (Single Factor)'!C58</f>
        <v>5</v>
      </c>
      <c r="D65" s="1">
        <f>'Weeks 1-9 (Single Factor)'!D58</f>
        <v>166.25540039062497</v>
      </c>
      <c r="E65" s="1">
        <f>'Weeks 1-9 (Single Factor)'!F58</f>
        <v>170.51835937499999</v>
      </c>
      <c r="F65" s="1">
        <f>'Weeks 1-9 (Single Factor)'!H58</f>
        <v>174.890625</v>
      </c>
      <c r="G65" s="1">
        <f>'Weeks 1-9 (Single Factor)'!J58</f>
        <v>179.375</v>
      </c>
      <c r="H65" s="1">
        <f>'Weeks 1-9 (Single Factor)'!L58</f>
        <v>183.85937499999997</v>
      </c>
      <c r="I65" s="1">
        <f>'Weeks 1-9 (Single Factor)'!N58</f>
        <v>188.45585937499996</v>
      </c>
      <c r="J65" s="1">
        <f>'Weeks 1-9 (Single Factor)'!P58</f>
        <v>193.16725585937496</v>
      </c>
      <c r="K65" s="1">
        <f>'Weeks 1-9 (Single Factor)'!R58</f>
        <v>197.99643725585929</v>
      </c>
      <c r="L65" s="1">
        <f>'Weeks 1-9 (Single Factor)'!T58</f>
        <v>202.94634818725575</v>
      </c>
      <c r="N65" s="1">
        <f t="shared" si="8"/>
        <v>166.25540039062497</v>
      </c>
      <c r="O65" s="1">
        <f t="shared" si="8"/>
        <v>170.51835937499999</v>
      </c>
      <c r="P65" s="1">
        <f t="shared" si="8"/>
        <v>174.890625</v>
      </c>
      <c r="Q65" s="1">
        <f t="shared" si="8"/>
        <v>179.375</v>
      </c>
      <c r="R65" s="1">
        <f t="shared" si="8"/>
        <v>183.85937499999997</v>
      </c>
      <c r="S65" s="1">
        <f t="shared" si="8"/>
        <v>188.45585937499996</v>
      </c>
      <c r="T65" s="1">
        <f t="shared" si="8"/>
        <v>193.16725585937496</v>
      </c>
      <c r="U65" s="1">
        <f t="shared" si="8"/>
        <v>197.99643725585929</v>
      </c>
      <c r="V65" s="1">
        <f t="shared" si="8"/>
        <v>202.94634818725575</v>
      </c>
    </row>
    <row r="66" spans="1:22">
      <c r="C66">
        <f>'Weeks 1-9 (Single Factor)'!C59</f>
        <v>3</v>
      </c>
      <c r="D66" s="1">
        <f>'Weeks 1-9 (Single Factor)'!D59</f>
        <v>194.75632617187497</v>
      </c>
      <c r="E66" s="1">
        <f>'Weeks 1-9 (Single Factor)'!F59</f>
        <v>199.75007812499996</v>
      </c>
      <c r="F66" s="1">
        <f>'Weeks 1-9 (Single Factor)'!H59</f>
        <v>204.87187499999999</v>
      </c>
      <c r="G66" s="1">
        <f>'Weeks 1-9 (Single Factor)'!J59</f>
        <v>210.12499999999997</v>
      </c>
      <c r="H66" s="1">
        <f>'Weeks 1-9 (Single Factor)'!L59</f>
        <v>215.37812499999995</v>
      </c>
      <c r="I66" s="1">
        <f>'Weeks 1-9 (Single Factor)'!N59</f>
        <v>220.76257812499995</v>
      </c>
      <c r="J66" s="1">
        <f>'Weeks 1-9 (Single Factor)'!P59</f>
        <v>226.28164257812492</v>
      </c>
      <c r="K66" s="1">
        <f>'Weeks 1-9 (Single Factor)'!R59</f>
        <v>231.93868364257801</v>
      </c>
      <c r="L66" s="1">
        <f>'Weeks 1-9 (Single Factor)'!T59</f>
        <v>237.73715073364244</v>
      </c>
      <c r="N66" s="1">
        <f t="shared" si="8"/>
        <v>194.75632617187497</v>
      </c>
      <c r="O66" s="1">
        <f t="shared" si="8"/>
        <v>199.75007812499996</v>
      </c>
      <c r="P66" s="1">
        <f t="shared" si="8"/>
        <v>204.87187499999999</v>
      </c>
      <c r="Q66" s="1">
        <f t="shared" si="8"/>
        <v>210.12499999999997</v>
      </c>
      <c r="R66" s="1">
        <f t="shared" si="8"/>
        <v>215.37812499999995</v>
      </c>
      <c r="S66" s="1">
        <f t="shared" si="8"/>
        <v>220.76257812499995</v>
      </c>
      <c r="T66" s="1">
        <f t="shared" si="8"/>
        <v>226.28164257812492</v>
      </c>
      <c r="U66" s="1">
        <f t="shared" si="8"/>
        <v>231.93868364257801</v>
      </c>
      <c r="V66" s="1">
        <f t="shared" si="8"/>
        <v>237.73715073364244</v>
      </c>
    </row>
    <row r="67" spans="1:22">
      <c r="C67">
        <f>'Weeks 1-9 (Single Factor)'!C60</f>
        <v>8</v>
      </c>
      <c r="D67" s="1">
        <f>'Weeks 1-9 (Single Factor)'!D60</f>
        <v>142.50462890624999</v>
      </c>
      <c r="E67" s="1">
        <f>'Weeks 1-9 (Single Factor)'!F60</f>
        <v>146.15859374999999</v>
      </c>
      <c r="F67" s="1">
        <f>'Weeks 1-9 (Single Factor)'!H60</f>
        <v>149.90625</v>
      </c>
      <c r="G67" s="1">
        <f>'Weeks 1-9 (Single Factor)'!J60</f>
        <v>153.75</v>
      </c>
      <c r="H67" s="1">
        <f>'Weeks 1-9 (Single Factor)'!L60</f>
        <v>157.59374999999997</v>
      </c>
      <c r="I67" s="1">
        <f>'Weeks 1-9 (Single Factor)'!N60</f>
        <v>161.53359374999997</v>
      </c>
      <c r="J67" s="1">
        <f>'Weeks 1-9 (Single Factor)'!P60</f>
        <v>165.57193359374997</v>
      </c>
      <c r="K67" s="1">
        <f>'Weeks 1-9 (Single Factor)'!R60</f>
        <v>169.71123193359369</v>
      </c>
      <c r="L67" s="1">
        <f>'Weeks 1-9 (Single Factor)'!T60</f>
        <v>173.95401273193352</v>
      </c>
      <c r="N67" s="1">
        <f t="shared" si="8"/>
        <v>142.50462890624999</v>
      </c>
      <c r="O67" s="1">
        <f t="shared" si="8"/>
        <v>146.15859374999999</v>
      </c>
      <c r="P67" s="1">
        <f t="shared" si="8"/>
        <v>149.90625</v>
      </c>
      <c r="Q67" s="1">
        <f t="shared" si="8"/>
        <v>153.75</v>
      </c>
      <c r="R67" s="1">
        <f t="shared" si="8"/>
        <v>157.59374999999997</v>
      </c>
      <c r="S67" s="1">
        <f t="shared" si="8"/>
        <v>161.53359374999997</v>
      </c>
      <c r="T67" s="1">
        <f t="shared" si="8"/>
        <v>165.57193359374997</v>
      </c>
      <c r="U67" s="1">
        <f t="shared" si="8"/>
        <v>169.71123193359369</v>
      </c>
      <c r="V67" s="1">
        <f t="shared" si="8"/>
        <v>173.95401273193352</v>
      </c>
    </row>
    <row r="69" spans="1:22">
      <c r="A69" t="str">
        <f>'Weeks 1-9 (Single Factor)'!A65</f>
        <v>Core Exercise Tonnage</v>
      </c>
      <c r="C69" t="str">
        <f>'Weeks 1-9 (Single Factor)'!C65</f>
        <v>Mon</v>
      </c>
      <c r="D69" s="1">
        <f>'Weeks 1-9 (Single Factor)'!D65</f>
        <v>12947.06689453125</v>
      </c>
      <c r="E69" s="1">
        <f>'Weeks 1-9 (Single Factor)'!F65</f>
        <v>13279.04296875</v>
      </c>
      <c r="F69" s="1">
        <f>'Weeks 1-9 (Single Factor)'!H65</f>
        <v>13619.53125</v>
      </c>
      <c r="G69" s="1">
        <f>'Weeks 1-9 (Single Factor)'!J65</f>
        <v>13968.75</v>
      </c>
      <c r="H69" s="1">
        <f>'Weeks 1-9 (Single Factor)'!L65</f>
        <v>14317.96875</v>
      </c>
      <c r="I69" s="1">
        <f>'Weeks 1-9 (Single Factor)'!N65</f>
        <v>14675.91796875</v>
      </c>
      <c r="J69" s="1">
        <f>'Weeks 1-9 (Single Factor)'!P65</f>
        <v>15042.815917968746</v>
      </c>
      <c r="K69" s="1">
        <f>'Weeks 1-9 (Single Factor)'!R65</f>
        <v>15418.886315917964</v>
      </c>
      <c r="L69" s="1">
        <f>'Weeks 1-9 (Single Factor)'!T65</f>
        <v>15804.358473815912</v>
      </c>
    </row>
    <row r="70" spans="1:22">
      <c r="A70">
        <f>'Weeks 1-9 (Single Factor)'!A66</f>
        <v>0</v>
      </c>
      <c r="C70" t="str">
        <f>'Weeks 1-9 (Single Factor)'!C66</f>
        <v>Wed</v>
      </c>
      <c r="D70" s="1">
        <f>'Weeks 1-9 (Single Factor)'!D66</f>
        <v>11362.716650390623</v>
      </c>
      <c r="E70" s="1">
        <f>'Weeks 1-9 (Single Factor)'!F66</f>
        <v>11654.068359375</v>
      </c>
      <c r="F70" s="1">
        <f>'Weeks 1-9 (Single Factor)'!H66</f>
        <v>11952.890625</v>
      </c>
      <c r="G70" s="1">
        <f>'Weeks 1-9 (Single Factor)'!J66</f>
        <v>12259.375</v>
      </c>
      <c r="H70" s="1">
        <f>'Weeks 1-9 (Single Factor)'!L66</f>
        <v>12565.859375</v>
      </c>
      <c r="I70" s="1">
        <f>'Weeks 1-9 (Single Factor)'!N66</f>
        <v>12880.005859375</v>
      </c>
      <c r="J70" s="1">
        <f>'Weeks 1-9 (Single Factor)'!P66</f>
        <v>13202.006005859374</v>
      </c>
      <c r="K70" s="1">
        <f>'Weeks 1-9 (Single Factor)'!R66</f>
        <v>13532.056156005856</v>
      </c>
      <c r="L70" s="1">
        <f>'Weeks 1-9 (Single Factor)'!T66</f>
        <v>13870.357559906002</v>
      </c>
    </row>
    <row r="71" spans="1:22">
      <c r="C71" t="str">
        <f>'Weeks 1-9 (Single Factor)'!C67</f>
        <v>Fri</v>
      </c>
      <c r="D71" s="1">
        <f>'Weeks 1-9 (Single Factor)'!D67</f>
        <v>15760.896099609374</v>
      </c>
      <c r="E71" s="1">
        <f>'Weeks 1-9 (Single Factor)'!F67</f>
        <v>16165.021640625</v>
      </c>
      <c r="F71" s="1">
        <f>'Weeks 1-9 (Single Factor)'!H67</f>
        <v>16579.509375000001</v>
      </c>
      <c r="G71" s="1">
        <f>'Weeks 1-9 (Single Factor)'!J67</f>
        <v>17004.625</v>
      </c>
      <c r="H71" s="1">
        <f>'Weeks 1-9 (Single Factor)'!L67</f>
        <v>17429.740624999999</v>
      </c>
      <c r="I71" s="1">
        <f>'Weeks 1-9 (Single Factor)'!N67</f>
        <v>17865.484140624998</v>
      </c>
      <c r="J71" s="1">
        <f>'Weeks 1-9 (Single Factor)'!P67</f>
        <v>18312.121244140621</v>
      </c>
      <c r="K71" s="1">
        <f>'Weeks 1-9 (Single Factor)'!R67</f>
        <v>18769.924275244135</v>
      </c>
      <c r="L71" s="1">
        <f>'Weeks 1-9 (Single Factor)'!T67</f>
        <v>19239.172382125238</v>
      </c>
    </row>
    <row r="72" spans="1:22">
      <c r="D72" s="1"/>
      <c r="E72" s="1"/>
      <c r="F72" s="1"/>
      <c r="G72" s="1"/>
      <c r="H72" s="1"/>
      <c r="I72" s="1"/>
      <c r="J72" s="1"/>
      <c r="K72" s="1"/>
      <c r="L72" s="1"/>
    </row>
    <row r="73" spans="1:22">
      <c r="A73" t="s">
        <v>30</v>
      </c>
      <c r="C73" t="s">
        <v>0</v>
      </c>
      <c r="D73" s="1">
        <f t="shared" ref="D73:L73" si="9">SUMPRODUCT($C$19:$C$33,N19:N33)</f>
        <v>9062.9468261718739</v>
      </c>
      <c r="E73" s="1">
        <f t="shared" si="9"/>
        <v>9295.330078125</v>
      </c>
      <c r="F73" s="1">
        <f t="shared" si="9"/>
        <v>9533.671875</v>
      </c>
      <c r="G73" s="1">
        <f t="shared" si="9"/>
        <v>9778.125</v>
      </c>
      <c r="H73" s="1">
        <f t="shared" si="9"/>
        <v>10022.578125</v>
      </c>
      <c r="I73" s="1">
        <f t="shared" si="9"/>
        <v>10273.142578125</v>
      </c>
      <c r="J73" s="1">
        <f t="shared" si="9"/>
        <v>10529.971142578124</v>
      </c>
      <c r="K73" s="1">
        <f t="shared" si="9"/>
        <v>10793.220421142574</v>
      </c>
      <c r="L73" s="1">
        <f t="shared" si="9"/>
        <v>11063.05093167114</v>
      </c>
    </row>
    <row r="74" spans="1:22">
      <c r="C74" t="s">
        <v>6</v>
      </c>
      <c r="D74" s="1">
        <f t="shared" ref="D74:L74" si="10">SUMPRODUCT($C$36:$C$47,N36:N47)</f>
        <v>8272.2199218749993</v>
      </c>
      <c r="E74" s="1">
        <f t="shared" si="10"/>
        <v>8484.328125</v>
      </c>
      <c r="F74" s="1">
        <f t="shared" si="10"/>
        <v>8701.875</v>
      </c>
      <c r="G74" s="1">
        <f t="shared" si="10"/>
        <v>8925</v>
      </c>
      <c r="H74" s="1">
        <f t="shared" si="10"/>
        <v>9148.125</v>
      </c>
      <c r="I74" s="1">
        <f t="shared" si="10"/>
        <v>9376.828125</v>
      </c>
      <c r="J74" s="1">
        <f t="shared" si="10"/>
        <v>9611.2488281249989</v>
      </c>
      <c r="K74" s="1">
        <f t="shared" si="10"/>
        <v>9851.5300488281227</v>
      </c>
      <c r="L74" s="1">
        <f t="shared" si="10"/>
        <v>10097.818300048824</v>
      </c>
    </row>
    <row r="75" spans="1:22">
      <c r="C75" t="s">
        <v>10</v>
      </c>
      <c r="D75" s="1">
        <f>SUMPRODUCT($C$50:$C$67,N50:N67)</f>
        <v>11876.77603125</v>
      </c>
      <c r="E75" s="1">
        <f t="shared" ref="E75:L75" si="11">SUMPRODUCT($C$50:$C$67,O50:O67)</f>
        <v>12181.308749999998</v>
      </c>
      <c r="F75" s="1">
        <f t="shared" si="11"/>
        <v>12493.65</v>
      </c>
      <c r="G75" s="1">
        <f t="shared" si="11"/>
        <v>12814</v>
      </c>
      <c r="H75" s="1">
        <f t="shared" si="11"/>
        <v>13134.349999999999</v>
      </c>
      <c r="I75" s="1">
        <f t="shared" si="11"/>
        <v>13462.70875</v>
      </c>
      <c r="J75" s="1">
        <f t="shared" si="11"/>
        <v>13799.276468749998</v>
      </c>
      <c r="K75" s="1">
        <f t="shared" si="11"/>
        <v>14144.258380468746</v>
      </c>
      <c r="L75" s="1">
        <f t="shared" si="11"/>
        <v>14497.864839980461</v>
      </c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THIS - INSTRUCTIONS</vt:lpstr>
      <vt:lpstr>Weeks 1-9 (Single Factor)</vt:lpstr>
      <vt:lpstr>Tonnage Calc (do not change)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5X5 Workout Routine – Madcow 5×5 Spreadsheet – Intermediate</dc:title>
  <dc:subject/>
  <dc:creator/>
  <cp:keywords>5X5 Workout, 5X5 Workout Routine, Madcow 5×5 Spreadsheet</cp:keywords>
  <dc:description>5X5 Workout Routine – Madcow 5×5 Spreadsheet – Intermediate</dc:description>
  <cp:lastModifiedBy/>
  <cp:lastPrinted>2012-08-24T03:57:17Z</cp:lastPrinted>
  <dcterms:created xsi:type="dcterms:W3CDTF">2005-11-27T21:49:51Z</dcterms:created>
  <dcterms:modified xsi:type="dcterms:W3CDTF">2012-08-28T07:01:35Z</dcterms:modified>
  <cp:category/>
</cp:coreProperties>
</file>